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8CA195EA-2B34-4AFF-B502-43CAC2C0BBAB}" xr6:coauthVersionLast="45" xr6:coauthVersionMax="45" xr10:uidLastSave="{00000000-0000-0000-0000-000000000000}"/>
  <bookViews>
    <workbookView xWindow="-110" yWindow="-110" windowWidth="19420" windowHeight="10420" tabRatio="854" xr2:uid="{00000000-000D-0000-FFFF-FFFF00000000}"/>
  </bookViews>
  <sheets>
    <sheet name="არქივი" sheetId="11" r:id="rId1"/>
    <sheet name="კრებსითი " sheetId="3" r:id="rId2"/>
    <sheet name="საერთო სამშ" sheetId="4" r:id="rId3"/>
    <sheet name="ელ-სამონტაჟო" sheetId="5" r:id="rId4"/>
    <sheet name="წყალ-კანალიზაც" sheetId="6" r:id="rId5"/>
    <sheet name="გათბობა " sheetId="9" r:id="rId6"/>
    <sheet name="ვენტ-კონდიც" sheetId="10" r:id="rId7"/>
    <sheet name="სუსტი დენები" sheetId="7" r:id="rId8"/>
    <sheet name="თაროები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5" l="1"/>
  <c r="J9" i="5"/>
  <c r="J10" i="5"/>
  <c r="J11" i="5"/>
  <c r="J12" i="5"/>
  <c r="J13" i="5"/>
  <c r="J14" i="5"/>
  <c r="J15" i="5"/>
  <c r="J16" i="5"/>
  <c r="J17" i="5"/>
  <c r="H8" i="5"/>
  <c r="H9" i="5"/>
  <c r="H10" i="5"/>
  <c r="H11" i="5"/>
  <c r="H12" i="5"/>
  <c r="H13" i="5"/>
  <c r="H14" i="5"/>
  <c r="H15" i="5"/>
  <c r="H16" i="5"/>
  <c r="K16" i="5" s="1"/>
  <c r="H17" i="5"/>
  <c r="F8" i="5"/>
  <c r="F9" i="5"/>
  <c r="F10" i="5"/>
  <c r="F11" i="5"/>
  <c r="F12" i="5"/>
  <c r="F13" i="5"/>
  <c r="F14" i="5"/>
  <c r="F15" i="5"/>
  <c r="F16" i="5"/>
  <c r="F17" i="5"/>
  <c r="K16" i="4"/>
  <c r="K17" i="4"/>
  <c r="J9" i="4"/>
  <c r="J10" i="4"/>
  <c r="K10" i="4" s="1"/>
  <c r="J11" i="4"/>
  <c r="J12" i="4"/>
  <c r="J13" i="4"/>
  <c r="J14" i="4"/>
  <c r="J15" i="4"/>
  <c r="J16" i="4"/>
  <c r="J17" i="4"/>
  <c r="J18" i="4"/>
  <c r="K18" i="4" s="1"/>
  <c r="J19" i="4"/>
  <c r="J23" i="4"/>
  <c r="J24" i="4"/>
  <c r="J30" i="4"/>
  <c r="J41" i="4"/>
  <c r="J46" i="4"/>
  <c r="J47" i="4"/>
  <c r="J48" i="4"/>
  <c r="K48" i="4" s="1"/>
  <c r="J52" i="4"/>
  <c r="J58" i="4"/>
  <c r="J60" i="4"/>
  <c r="J61" i="4"/>
  <c r="K61" i="4" s="1"/>
  <c r="J65" i="4"/>
  <c r="K65" i="4" s="1"/>
  <c r="J73" i="4"/>
  <c r="J74" i="4"/>
  <c r="J75" i="4"/>
  <c r="J76" i="4"/>
  <c r="J77" i="4"/>
  <c r="J78" i="4"/>
  <c r="J79" i="4"/>
  <c r="J80" i="4"/>
  <c r="J82" i="4"/>
  <c r="J83" i="4"/>
  <c r="K83" i="4" s="1"/>
  <c r="J84" i="4"/>
  <c r="J85" i="4"/>
  <c r="J86" i="4"/>
  <c r="J89" i="4"/>
  <c r="K89" i="4" s="1"/>
  <c r="H9" i="4"/>
  <c r="K9" i="4" s="1"/>
  <c r="H10" i="4"/>
  <c r="H11" i="4"/>
  <c r="H12" i="4"/>
  <c r="K12" i="4" s="1"/>
  <c r="H13" i="4"/>
  <c r="K13" i="4" s="1"/>
  <c r="H14" i="4"/>
  <c r="H15" i="4"/>
  <c r="H16" i="4"/>
  <c r="H17" i="4"/>
  <c r="H18" i="4"/>
  <c r="H19" i="4"/>
  <c r="H23" i="4"/>
  <c r="H24" i="4"/>
  <c r="K24" i="4" s="1"/>
  <c r="H30" i="4"/>
  <c r="H41" i="4"/>
  <c r="H46" i="4"/>
  <c r="H47" i="4"/>
  <c r="H48" i="4"/>
  <c r="H52" i="4"/>
  <c r="K52" i="4" s="1"/>
  <c r="H58" i="4"/>
  <c r="H60" i="4"/>
  <c r="K60" i="4" s="1"/>
  <c r="H61" i="4"/>
  <c r="H65" i="4"/>
  <c r="H73" i="4"/>
  <c r="K73" i="4" s="1"/>
  <c r="H74" i="4"/>
  <c r="H75" i="4"/>
  <c r="H76" i="4"/>
  <c r="H77" i="4"/>
  <c r="H78" i="4"/>
  <c r="H79" i="4"/>
  <c r="H80" i="4"/>
  <c r="H82" i="4"/>
  <c r="H83" i="4"/>
  <c r="H84" i="4"/>
  <c r="H85" i="4"/>
  <c r="K85" i="4" s="1"/>
  <c r="H86" i="4"/>
  <c r="H89" i="4"/>
  <c r="D24" i="12"/>
  <c r="K15" i="5" l="1"/>
  <c r="K14" i="5"/>
  <c r="K10" i="5"/>
  <c r="K17" i="5"/>
  <c r="K11" i="5"/>
  <c r="K41" i="4"/>
  <c r="K82" i="4"/>
  <c r="K46" i="4"/>
  <c r="K79" i="4"/>
  <c r="K30" i="4"/>
  <c r="K14" i="4"/>
  <c r="K78" i="4"/>
  <c r="K77" i="4"/>
  <c r="K23" i="4"/>
  <c r="K74" i="4"/>
  <c r="K86" i="4"/>
  <c r="K58" i="4"/>
  <c r="K84" i="4"/>
  <c r="K80" i="4"/>
  <c r="K76" i="4"/>
  <c r="K13" i="5"/>
  <c r="K9" i="5"/>
  <c r="K47" i="4"/>
  <c r="K19" i="4"/>
  <c r="K15" i="4"/>
  <c r="K11" i="4"/>
  <c r="K12" i="5"/>
  <c r="K8" i="5"/>
  <c r="K75" i="4"/>
  <c r="J9" i="7"/>
  <c r="J10" i="7"/>
  <c r="J11" i="7"/>
  <c r="K11" i="7" s="1"/>
  <c r="J12" i="7"/>
  <c r="J13" i="7"/>
  <c r="J14" i="7"/>
  <c r="J15" i="7"/>
  <c r="J16" i="7"/>
  <c r="J17" i="7"/>
  <c r="J18" i="7"/>
  <c r="J19" i="7"/>
  <c r="K19" i="7" s="1"/>
  <c r="J20" i="7"/>
  <c r="J21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J9" i="10"/>
  <c r="J10" i="10"/>
  <c r="J11" i="10"/>
  <c r="J12" i="10"/>
  <c r="J13" i="10"/>
  <c r="J14" i="10"/>
  <c r="J15" i="10"/>
  <c r="J16" i="10"/>
  <c r="J17" i="10"/>
  <c r="J18" i="10"/>
  <c r="J19" i="10"/>
  <c r="K19" i="10" s="1"/>
  <c r="J20" i="10"/>
  <c r="J21" i="10"/>
  <c r="J22" i="10"/>
  <c r="J23" i="10"/>
  <c r="K23" i="10" s="1"/>
  <c r="J24" i="10"/>
  <c r="J25" i="10"/>
  <c r="J26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F9" i="10"/>
  <c r="F10" i="10"/>
  <c r="F11" i="10"/>
  <c r="F12" i="10"/>
  <c r="F13" i="10"/>
  <c r="F14" i="10"/>
  <c r="F16" i="10"/>
  <c r="F17" i="10"/>
  <c r="F19" i="10"/>
  <c r="F20" i="10"/>
  <c r="F21" i="10"/>
  <c r="F22" i="10"/>
  <c r="F23" i="10"/>
  <c r="F24" i="10"/>
  <c r="F25" i="10"/>
  <c r="F26" i="10"/>
  <c r="J8" i="9"/>
  <c r="J9" i="9"/>
  <c r="J11" i="9"/>
  <c r="J12" i="9"/>
  <c r="J13" i="9"/>
  <c r="J14" i="9"/>
  <c r="K14" i="9" s="1"/>
  <c r="J15" i="9"/>
  <c r="H8" i="9"/>
  <c r="H9" i="9"/>
  <c r="H11" i="9"/>
  <c r="H12" i="9"/>
  <c r="H13" i="9"/>
  <c r="H14" i="9"/>
  <c r="H15" i="9"/>
  <c r="H7" i="9"/>
  <c r="F8" i="9"/>
  <c r="F9" i="9"/>
  <c r="F11" i="9"/>
  <c r="F12" i="9"/>
  <c r="F13" i="9"/>
  <c r="F14" i="9"/>
  <c r="F15" i="9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K20" i="7" l="1"/>
  <c r="K14" i="7"/>
  <c r="K12" i="7"/>
  <c r="K10" i="7"/>
  <c r="K21" i="7"/>
  <c r="K15" i="9"/>
  <c r="K25" i="10"/>
  <c r="K21" i="10"/>
  <c r="K17" i="10"/>
  <c r="K11" i="10"/>
  <c r="K9" i="7"/>
  <c r="K18" i="7"/>
  <c r="K11" i="9"/>
  <c r="K20" i="10"/>
  <c r="K16" i="10"/>
  <c r="K12" i="10"/>
  <c r="K26" i="10"/>
  <c r="K15" i="7"/>
  <c r="K13" i="7"/>
  <c r="K13" i="9"/>
  <c r="K8" i="9"/>
  <c r="K17" i="7"/>
  <c r="K16" i="7"/>
  <c r="K22" i="10"/>
  <c r="K24" i="10"/>
  <c r="K9" i="9"/>
  <c r="K10" i="10"/>
  <c r="K9" i="10"/>
  <c r="K14" i="10"/>
  <c r="K13" i="10"/>
  <c r="K12" i="9"/>
  <c r="J29" i="12"/>
  <c r="H29" i="12"/>
  <c r="F29" i="12"/>
  <c r="J28" i="12"/>
  <c r="H28" i="12"/>
  <c r="F28" i="12"/>
  <c r="J27" i="12"/>
  <c r="H27" i="12"/>
  <c r="F27" i="12"/>
  <c r="D25" i="12"/>
  <c r="F25" i="12" s="1"/>
  <c r="J24" i="12"/>
  <c r="H24" i="12"/>
  <c r="F24" i="12"/>
  <c r="D23" i="12"/>
  <c r="H23" i="12" s="1"/>
  <c r="D22" i="12"/>
  <c r="J22" i="12" s="1"/>
  <c r="J21" i="12"/>
  <c r="H21" i="12"/>
  <c r="F21" i="12"/>
  <c r="J20" i="12"/>
  <c r="H20" i="12"/>
  <c r="F20" i="12"/>
  <c r="J19" i="12"/>
  <c r="H19" i="12"/>
  <c r="F19" i="12"/>
  <c r="D17" i="12"/>
  <c r="D18" i="12" s="1"/>
  <c r="J16" i="12"/>
  <c r="H16" i="12"/>
  <c r="F16" i="12"/>
  <c r="D15" i="12"/>
  <c r="H15" i="12" s="1"/>
  <c r="J14" i="12"/>
  <c r="H14" i="12"/>
  <c r="F14" i="12"/>
  <c r="J13" i="12"/>
  <c r="H13" i="12"/>
  <c r="F13" i="12"/>
  <c r="D12" i="12"/>
  <c r="J12" i="12" s="1"/>
  <c r="D11" i="12"/>
  <c r="F11" i="12" s="1"/>
  <c r="J10" i="12"/>
  <c r="H10" i="12"/>
  <c r="F10" i="12"/>
  <c r="J9" i="12"/>
  <c r="H9" i="12"/>
  <c r="F9" i="12"/>
  <c r="J8" i="12"/>
  <c r="H8" i="12"/>
  <c r="F8" i="12"/>
  <c r="J7" i="12"/>
  <c r="H7" i="12"/>
  <c r="F7" i="12"/>
  <c r="K29" i="12" l="1"/>
  <c r="K14" i="12"/>
  <c r="K13" i="12"/>
  <c r="K20" i="12"/>
  <c r="H11" i="12"/>
  <c r="K27" i="12"/>
  <c r="J15" i="12"/>
  <c r="J23" i="12"/>
  <c r="K28" i="12"/>
  <c r="H25" i="12"/>
  <c r="K10" i="12"/>
  <c r="J11" i="12"/>
  <c r="H17" i="12"/>
  <c r="K19" i="12"/>
  <c r="J25" i="12"/>
  <c r="K25" i="12" s="1"/>
  <c r="D26" i="12"/>
  <c r="J26" i="12" s="1"/>
  <c r="K9" i="12"/>
  <c r="J17" i="12"/>
  <c r="K8" i="12"/>
  <c r="K16" i="12"/>
  <c r="K21" i="12"/>
  <c r="J18" i="12"/>
  <c r="H18" i="12"/>
  <c r="F18" i="12"/>
  <c r="K24" i="12"/>
  <c r="F12" i="12"/>
  <c r="F22" i="12"/>
  <c r="F26" i="12"/>
  <c r="K7" i="12"/>
  <c r="H12" i="12"/>
  <c r="F15" i="12"/>
  <c r="H22" i="12"/>
  <c r="F23" i="12"/>
  <c r="F17" i="12"/>
  <c r="K15" i="12" l="1"/>
  <c r="K22" i="12"/>
  <c r="K11" i="12"/>
  <c r="K23" i="12"/>
  <c r="H26" i="12"/>
  <c r="K26" i="12" s="1"/>
  <c r="F30" i="12"/>
  <c r="K31" i="12" s="1"/>
  <c r="K17" i="12"/>
  <c r="J30" i="12"/>
  <c r="K12" i="12"/>
  <c r="K18" i="12"/>
  <c r="D87" i="4"/>
  <c r="K30" i="12" l="1"/>
  <c r="K32" i="12" s="1"/>
  <c r="K33" i="12" s="1"/>
  <c r="K34" i="12" s="1"/>
  <c r="K35" i="12" s="1"/>
  <c r="K36" i="12" s="1"/>
  <c r="K37" i="12" s="1"/>
  <c r="H87" i="4"/>
  <c r="J87" i="4"/>
  <c r="K87" i="4" s="1"/>
  <c r="H30" i="12"/>
  <c r="K38" i="12" s="1"/>
  <c r="J8" i="7"/>
  <c r="J22" i="7" s="1"/>
  <c r="H8" i="7"/>
  <c r="H22" i="7" s="1"/>
  <c r="F8" i="7"/>
  <c r="F22" i="7" s="1"/>
  <c r="K39" i="12" l="1"/>
  <c r="K40" i="12" s="1"/>
  <c r="K41" i="12" s="1"/>
  <c r="N17" i="3" s="1"/>
  <c r="K25" i="7"/>
  <c r="K8" i="7"/>
  <c r="K3" i="12" l="1"/>
  <c r="K22" i="7"/>
  <c r="F18" i="10" l="1"/>
  <c r="K18" i="10" s="1"/>
  <c r="J8" i="10"/>
  <c r="J27" i="10" s="1"/>
  <c r="H8" i="10"/>
  <c r="F8" i="10"/>
  <c r="J7" i="10"/>
  <c r="H7" i="10"/>
  <c r="F7" i="10"/>
  <c r="H27" i="10" l="1"/>
  <c r="K30" i="10" s="1"/>
  <c r="K8" i="10"/>
  <c r="K7" i="10"/>
  <c r="F15" i="10"/>
  <c r="K15" i="10" s="1"/>
  <c r="J8" i="6" l="1"/>
  <c r="J9" i="6"/>
  <c r="J10" i="6"/>
  <c r="J11" i="6"/>
  <c r="J12" i="6"/>
  <c r="J13" i="6"/>
  <c r="J14" i="6"/>
  <c r="J15" i="6"/>
  <c r="J16" i="6"/>
  <c r="J17" i="6"/>
  <c r="K17" i="6" s="1"/>
  <c r="J18" i="6"/>
  <c r="J19" i="6"/>
  <c r="J20" i="6"/>
  <c r="J21" i="6"/>
  <c r="J22" i="6"/>
  <c r="J23" i="6"/>
  <c r="J24" i="6"/>
  <c r="J25" i="6"/>
  <c r="H8" i="6"/>
  <c r="F8" i="6"/>
  <c r="J8" i="4"/>
  <c r="H8" i="4"/>
  <c r="D88" i="4"/>
  <c r="D81" i="4"/>
  <c r="D72" i="4"/>
  <c r="D71" i="4"/>
  <c r="D70" i="4"/>
  <c r="D69" i="4"/>
  <c r="D68" i="4"/>
  <c r="D67" i="4"/>
  <c r="D66" i="4"/>
  <c r="D28" i="4"/>
  <c r="D27" i="4"/>
  <c r="D26" i="4"/>
  <c r="D25" i="4"/>
  <c r="D56" i="4"/>
  <c r="D55" i="4"/>
  <c r="D54" i="4"/>
  <c r="D53" i="4"/>
  <c r="D64" i="4"/>
  <c r="D63" i="4"/>
  <c r="D62" i="4"/>
  <c r="J53" i="4" l="1"/>
  <c r="H53" i="4"/>
  <c r="H62" i="4"/>
  <c r="J62" i="4"/>
  <c r="J26" i="4"/>
  <c r="H26" i="4"/>
  <c r="J63" i="4"/>
  <c r="H63" i="4"/>
  <c r="H55" i="4"/>
  <c r="J55" i="4"/>
  <c r="H27" i="4"/>
  <c r="J27" i="4"/>
  <c r="J25" i="4"/>
  <c r="H25" i="4"/>
  <c r="H54" i="4"/>
  <c r="J54" i="4"/>
  <c r="K54" i="4" s="1"/>
  <c r="J64" i="4"/>
  <c r="H64" i="4"/>
  <c r="J56" i="4"/>
  <c r="H56" i="4"/>
  <c r="J28" i="4"/>
  <c r="H28" i="4"/>
  <c r="H81" i="4"/>
  <c r="J81" i="4"/>
  <c r="K8" i="4"/>
  <c r="H67" i="4"/>
  <c r="J67" i="4"/>
  <c r="K67" i="4" s="1"/>
  <c r="J72" i="4"/>
  <c r="H72" i="4"/>
  <c r="H66" i="4"/>
  <c r="J66" i="4"/>
  <c r="H70" i="4"/>
  <c r="J70" i="4"/>
  <c r="H71" i="4"/>
  <c r="J71" i="4"/>
  <c r="K71" i="4" s="1"/>
  <c r="J68" i="4"/>
  <c r="H68" i="4"/>
  <c r="H69" i="4"/>
  <c r="J69" i="4"/>
  <c r="J88" i="4"/>
  <c r="H88" i="4"/>
  <c r="D29" i="4"/>
  <c r="D57" i="4"/>
  <c r="K21" i="6"/>
  <c r="K13" i="6"/>
  <c r="K9" i="6"/>
  <c r="K20" i="6"/>
  <c r="K16" i="6"/>
  <c r="K12" i="6"/>
  <c r="K23" i="6"/>
  <c r="K19" i="6"/>
  <c r="K15" i="6"/>
  <c r="K11" i="6"/>
  <c r="K22" i="6"/>
  <c r="K18" i="6"/>
  <c r="K14" i="6"/>
  <c r="K10" i="6"/>
  <c r="F27" i="10"/>
  <c r="K27" i="10" s="1"/>
  <c r="K25" i="6"/>
  <c r="K24" i="6"/>
  <c r="D49" i="4"/>
  <c r="K56" i="4" l="1"/>
  <c r="K55" i="4"/>
  <c r="K88" i="4"/>
  <c r="K81" i="4"/>
  <c r="K25" i="4"/>
  <c r="J29" i="4"/>
  <c r="H29" i="4"/>
  <c r="K63" i="4"/>
  <c r="K62" i="4"/>
  <c r="J57" i="4"/>
  <c r="H57" i="4"/>
  <c r="K28" i="4"/>
  <c r="K26" i="4"/>
  <c r="J49" i="4"/>
  <c r="H49" i="4"/>
  <c r="K64" i="4"/>
  <c r="K27" i="4"/>
  <c r="K53" i="4"/>
  <c r="K69" i="4"/>
  <c r="K68" i="4"/>
  <c r="K70" i="4"/>
  <c r="K72" i="4"/>
  <c r="K66" i="4"/>
  <c r="K28" i="10"/>
  <c r="K29" i="10" s="1"/>
  <c r="K31" i="10" s="1"/>
  <c r="D51" i="4"/>
  <c r="D50" i="4"/>
  <c r="K29" i="4" l="1"/>
  <c r="H50" i="4"/>
  <c r="J50" i="4"/>
  <c r="K50" i="4" s="1"/>
  <c r="K49" i="4"/>
  <c r="J51" i="4"/>
  <c r="H51" i="4"/>
  <c r="K57" i="4"/>
  <c r="D37" i="4"/>
  <c r="D33" i="4"/>
  <c r="D31" i="4"/>
  <c r="D32" i="4"/>
  <c r="D20" i="4"/>
  <c r="H31" i="4" l="1"/>
  <c r="J31" i="4"/>
  <c r="K31" i="4" s="1"/>
  <c r="D34" i="4"/>
  <c r="J33" i="4"/>
  <c r="H33" i="4"/>
  <c r="J20" i="4"/>
  <c r="H20" i="4"/>
  <c r="J37" i="4"/>
  <c r="K37" i="4" s="1"/>
  <c r="H37" i="4"/>
  <c r="K51" i="4"/>
  <c r="J32" i="4"/>
  <c r="H32" i="4"/>
  <c r="D39" i="4"/>
  <c r="D21" i="4"/>
  <c r="D43" i="4"/>
  <c r="D42" i="4"/>
  <c r="D35" i="4"/>
  <c r="D38" i="4"/>
  <c r="K32" i="4" l="1"/>
  <c r="J21" i="4"/>
  <c r="H21" i="4"/>
  <c r="J39" i="4"/>
  <c r="H39" i="4"/>
  <c r="H43" i="4"/>
  <c r="J43" i="4"/>
  <c r="K20" i="4"/>
  <c r="J34" i="4"/>
  <c r="H34" i="4"/>
  <c r="H38" i="4"/>
  <c r="J38" i="4"/>
  <c r="H35" i="4"/>
  <c r="J35" i="4"/>
  <c r="K35" i="4" s="1"/>
  <c r="H42" i="4"/>
  <c r="J42" i="4"/>
  <c r="K33" i="4"/>
  <c r="D44" i="4"/>
  <c r="D22" i="4"/>
  <c r="D36" i="4"/>
  <c r="D40" i="4"/>
  <c r="K43" i="4" l="1"/>
  <c r="K39" i="4"/>
  <c r="K38" i="4"/>
  <c r="J44" i="4"/>
  <c r="H44" i="4"/>
  <c r="J40" i="4"/>
  <c r="H40" i="4"/>
  <c r="K34" i="4"/>
  <c r="J36" i="4"/>
  <c r="H36" i="4"/>
  <c r="H22" i="4"/>
  <c r="J22" i="4"/>
  <c r="K42" i="4"/>
  <c r="K21" i="4"/>
  <c r="D45" i="4"/>
  <c r="J7" i="9"/>
  <c r="F7" i="9"/>
  <c r="J26" i="6"/>
  <c r="H27" i="6"/>
  <c r="F27" i="6"/>
  <c r="K36" i="4" l="1"/>
  <c r="K40" i="4"/>
  <c r="J45" i="4"/>
  <c r="H45" i="4"/>
  <c r="K22" i="4"/>
  <c r="K44" i="4"/>
  <c r="K28" i="6"/>
  <c r="K7" i="9"/>
  <c r="K26" i="6"/>
  <c r="J27" i="6"/>
  <c r="K27" i="6" s="1"/>
  <c r="K8" i="6"/>
  <c r="K45" i="4" l="1"/>
  <c r="K29" i="6"/>
  <c r="D59" i="4"/>
  <c r="J59" i="4" l="1"/>
  <c r="H59" i="4"/>
  <c r="H90" i="4" s="1"/>
  <c r="K98" i="4" s="1"/>
  <c r="K91" i="4"/>
  <c r="K35" i="6"/>
  <c r="K59" i="4" l="1"/>
  <c r="K90" i="4" s="1"/>
  <c r="K92" i="4" s="1"/>
  <c r="J90" i="4"/>
  <c r="K30" i="6"/>
  <c r="K31" i="6" s="1"/>
  <c r="K32" i="6" l="1"/>
  <c r="K33" i="6" s="1"/>
  <c r="K34" i="6" s="1"/>
  <c r="K36" i="6" s="1"/>
  <c r="K37" i="6" s="1"/>
  <c r="K38" i="6" s="1"/>
  <c r="N13" i="3" l="1"/>
  <c r="K3" i="6"/>
  <c r="K30" i="7"/>
  <c r="D10" i="9"/>
  <c r="H10" i="9" l="1"/>
  <c r="F10" i="9"/>
  <c r="F16" i="9" s="1"/>
  <c r="K17" i="9" s="1"/>
  <c r="J10" i="9"/>
  <c r="K10" i="9" s="1"/>
  <c r="H16" i="9"/>
  <c r="K24" i="9" s="1"/>
  <c r="K16" i="9" l="1"/>
  <c r="J16" i="9"/>
  <c r="K35" i="10" l="1"/>
  <c r="K18" i="9"/>
  <c r="K32" i="10" l="1"/>
  <c r="K33" i="10" s="1"/>
  <c r="K34" i="10" s="1"/>
  <c r="K19" i="9"/>
  <c r="K20" i="9" s="1"/>
  <c r="K21" i="9" s="1"/>
  <c r="K22" i="9" s="1"/>
  <c r="K23" i="9" l="1"/>
  <c r="K25" i="9" s="1"/>
  <c r="K26" i="9" s="1"/>
  <c r="K27" i="9" s="1"/>
  <c r="K36" i="10"/>
  <c r="N14" i="3" l="1"/>
  <c r="J7" i="5"/>
  <c r="H7" i="5"/>
  <c r="F7" i="5"/>
  <c r="F18" i="5" s="1"/>
  <c r="K19" i="5" s="1"/>
  <c r="K37" i="10" l="1"/>
  <c r="K38" i="10" s="1"/>
  <c r="H18" i="5"/>
  <c r="J18" i="5"/>
  <c r="K7" i="5"/>
  <c r="N15" i="3" l="1"/>
  <c r="K21" i="5"/>
  <c r="K26" i="5"/>
  <c r="K18" i="5"/>
  <c r="K20" i="5" l="1"/>
  <c r="K22" i="5" s="1"/>
  <c r="K23" i="5" s="1"/>
  <c r="K24" i="5" s="1"/>
  <c r="K25" i="5" s="1"/>
  <c r="K27" i="5" l="1"/>
  <c r="K28" i="5" s="1"/>
  <c r="K29" i="5" s="1"/>
  <c r="J3" i="5" l="1"/>
  <c r="N12" i="3"/>
  <c r="K23" i="7"/>
  <c r="K24" i="7" l="1"/>
  <c r="K26" i="7" s="1"/>
  <c r="K27" i="7" s="1"/>
  <c r="K28" i="7" s="1"/>
  <c r="K29" i="7" s="1"/>
  <c r="K31" i="7" s="1"/>
  <c r="K32" i="7" l="1"/>
  <c r="J3" i="10"/>
  <c r="K33" i="7" l="1"/>
  <c r="K3" i="9"/>
  <c r="N16" i="3" l="1"/>
  <c r="K3" i="7"/>
  <c r="K93" i="4"/>
  <c r="K94" i="4" s="1"/>
  <c r="K95" i="4" s="1"/>
  <c r="K96" i="4" s="1"/>
  <c r="K97" i="4" s="1"/>
  <c r="K99" i="4" l="1"/>
  <c r="K100" i="4" s="1"/>
  <c r="K101" i="4" s="1"/>
  <c r="N11" i="3" l="1"/>
  <c r="N18" i="3" s="1"/>
  <c r="A7" i="11" s="1"/>
  <c r="K3" i="4"/>
</calcChain>
</file>

<file path=xl/sharedStrings.xml><?xml version="1.0" encoding="utf-8"?>
<sst xmlns="http://schemas.openxmlformats.org/spreadsheetml/2006/main" count="589" uniqueCount="245">
  <si>
    <t>ხ   ა   რ   ჯ   თ   ა   ღ   რ  ი  ც   ხ   ვ  ა</t>
  </si>
  <si>
    <t>ხარჯთაღრიცხვა № 1-1</t>
  </si>
  <si>
    <t>საერთო სამშენებლო სამუშაოები</t>
  </si>
  <si>
    <t>სახარჯთაღრიცხვო ღირებულება (ლარი)</t>
  </si>
  <si>
    <t>სამშენებლო სამუშაოები</t>
  </si>
  <si>
    <t>სამონტაჟო სამუშაოები</t>
  </si>
  <si>
    <t>მოწყობილობა</t>
  </si>
  <si>
    <t>სხვადასხვა</t>
  </si>
  <si>
    <t>სულ</t>
  </si>
  <si>
    <t>ხარჯთაღრიცხვის დასახელება</t>
  </si>
  <si>
    <t>ხარჯთაღრიცხვის №</t>
  </si>
  <si>
    <t>ხარჯთაღრიცხვა № 1-2</t>
  </si>
  <si>
    <t>ხარჯთაღრიცხვა № 1-3</t>
  </si>
  <si>
    <t>ხარჯთაღრიცხვა № 1-4</t>
  </si>
  <si>
    <t>ხარჯთაღრიცხვა № 1-5</t>
  </si>
  <si>
    <t>ხარჯთაღრიცხვა № 1-6</t>
  </si>
  <si>
    <t>ხარჯთაღრიცხვა № 1-7</t>
  </si>
  <si>
    <t>ელექტრო სამონტაჟო სამუშაოები</t>
  </si>
  <si>
    <t>წყალგაყვანილობა კანალიზაცია</t>
  </si>
  <si>
    <t>გათბობა</t>
  </si>
  <si>
    <t>ვენტილაცია-კონდიცირება</t>
  </si>
  <si>
    <t>სუსტი დენები</t>
  </si>
  <si>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</si>
  <si>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</si>
  <si>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</si>
  <si>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</si>
  <si>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</si>
  <si>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</si>
  <si>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</si>
  <si>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</si>
  <si>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</si>
  <si>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</si>
  <si>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ც</t>
  </si>
  <si>
    <t>კომპ</t>
  </si>
  <si>
    <t>მ</t>
  </si>
  <si>
    <t>მ³</t>
  </si>
  <si>
    <t>ტნ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</si>
  <si>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</si>
  <si>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</si>
  <si>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</si>
  <si>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</si>
  <si>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</si>
  <si>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</si>
  <si>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>N</t>
  </si>
  <si>
    <t>სხვა დამხმარე მასალები</t>
  </si>
  <si>
    <t xml:space="preserve">1. წყალგაყვანილობა </t>
  </si>
  <si>
    <t>პოლიპროპილენის  დ20მმ ცხელი წყლის მილის მონტაჟი</t>
  </si>
  <si>
    <t>პოლიპროპილენის  დ20მმ ცივი წყლის მილის მონტაჟი</t>
  </si>
  <si>
    <t>პოლიპროპილენის სხვადასხვა დიამერტის ცივი წყლის  მილების ფასონური დეტალები</t>
  </si>
  <si>
    <t>2. კანალიზაცია</t>
  </si>
  <si>
    <t>პლასტმასის დ100 მმ კანალიზაციის მილის მონტაჟი</t>
  </si>
  <si>
    <t>პლასტმასის დ50 მმ კანალიზაციის მილის მონტაჟი</t>
  </si>
  <si>
    <t>სამკაპი  100×100</t>
  </si>
  <si>
    <t>სამკაპი   100×50</t>
  </si>
  <si>
    <t>სამკაპი   50×50</t>
  </si>
  <si>
    <t>ტრაპი    დ50მმ</t>
  </si>
  <si>
    <t>გ.მ</t>
  </si>
  <si>
    <t>ფასონური ნაწილები</t>
  </si>
  <si>
    <t xml:space="preserve"> ჯამი</t>
  </si>
  <si>
    <t>დღგ</t>
  </si>
  <si>
    <t>ზედნადები ხარჯი ხელფასიდან</t>
  </si>
  <si>
    <t xml:space="preserve">დღგ </t>
  </si>
  <si>
    <t>სულ ჯამი</t>
  </si>
  <si>
    <t>გაუთვალისწინებელი ხარჯები</t>
  </si>
  <si>
    <t>საერთო ჯამი</t>
  </si>
  <si>
    <t xml:space="preserve">გათბობის სისტემის  სამონტაჟო სამუშაოები </t>
  </si>
  <si>
    <t xml:space="preserve">       წყალგაყვანილობა კანალიზაციის სამონტაჟო სამუშაოები </t>
  </si>
  <si>
    <t xml:space="preserve">    სუსტი დენების  სამონტაჟო სამუშაოები </t>
  </si>
  <si>
    <t>სახარჯთაღრიცხვო  ღირ-ბა    ლარი</t>
  </si>
  <si>
    <t>სახარჯთაღრიცხვო  ღირ-ბა   ლარი</t>
  </si>
  <si>
    <t>სახარჯთაღრიცხვო  ღირ-ბა  ლარი</t>
  </si>
  <si>
    <t xml:space="preserve">კედლებზე ლამინირებული ბამპერების მოწყობა </t>
  </si>
  <si>
    <t xml:space="preserve">დ 20მმ ვენტილი ცივი წყლის </t>
  </si>
  <si>
    <t xml:space="preserve">დ 20მმ ვენტილი ცხელი წყლის </t>
  </si>
  <si>
    <t>მუხლი  დ50მმ  90ᴼ</t>
  </si>
  <si>
    <t>გადამყვანი 100×50</t>
  </si>
  <si>
    <t>გათბობის მილი პოლიპროპილენის    d=20 მმ</t>
  </si>
  <si>
    <t>ვენტილების მოწყობა  d=20</t>
  </si>
  <si>
    <r>
      <t xml:space="preserve">კრებსითი  ხარჯთაღრიცხვა  </t>
    </r>
    <r>
      <rPr>
        <b/>
        <sz val="14"/>
        <color theme="1"/>
        <rFont val="Sylfaen"/>
        <family val="1"/>
        <charset val="204"/>
      </rPr>
      <t xml:space="preserve"> </t>
    </r>
  </si>
  <si>
    <t>1 კლავიშიანი 10A ჩამრთველის მონტაჟი</t>
  </si>
  <si>
    <t>2 კლავიშიანი 10A ჩამრთველის მონტაჟი</t>
  </si>
  <si>
    <t>საშტეფსელო როზეტის მონტაჟი დამიწების კონტურით 2P+E-16A,  IP65</t>
  </si>
  <si>
    <t>სამონტაჟო კოლოფი</t>
  </si>
  <si>
    <t>საორიენტაციო სახარჯთაღრიცხვო ღირებულება (ლარი)</t>
  </si>
  <si>
    <t>კონდიცირება- ვენტილაციის სამონტაჟო სამუშაოები</t>
  </si>
  <si>
    <t>ვენტილების მოწყობა  d=25</t>
  </si>
  <si>
    <t>რადიატორების ვენტილების მონტაჟი</t>
  </si>
  <si>
    <t>გათბობის მილი პოლიპროპილენის    d=25 მმ</t>
  </si>
  <si>
    <r>
      <t xml:space="preserve">სახარჯთაღრიცხვო  ღირ-ბა </t>
    </r>
    <r>
      <rPr>
        <b/>
        <sz val="10"/>
        <color theme="1"/>
        <rFont val="Sylfae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ლარი</t>
    </r>
  </si>
  <si>
    <t>გეგმიური დაგროვება  ძვირადღირებული მოწყობილობების გარეშე</t>
  </si>
  <si>
    <t>წერტ</t>
  </si>
  <si>
    <t>სარეკონსტრუქციო ფართში ფენკოილების დემონტაჟი და დასაწყობება</t>
  </si>
  <si>
    <t xml:space="preserve">თ/მუყაოს ტიხრების დემონტაჟი </t>
  </si>
  <si>
    <t>არსებული ელ. გაყვანილობის დემონტაჟი</t>
  </si>
  <si>
    <t>II  სამონტაჟო სამუშაოები</t>
  </si>
  <si>
    <t xml:space="preserve">ფითხი   </t>
  </si>
  <si>
    <t xml:space="preserve">ზუმფარა     0.009 </t>
  </si>
  <si>
    <t xml:space="preserve">დაზიანებული ფანჯრის რაფების დემონტაჟი </t>
  </si>
  <si>
    <t xml:space="preserve">ფანჯრის რაფების მონტაჟი </t>
  </si>
  <si>
    <t>ბეტონი B 20</t>
  </si>
  <si>
    <t>საპენსიო დანარიცხი</t>
  </si>
  <si>
    <t xml:space="preserve">ქ. თბილისი,ქინძმარაულის პირველი შესახვევი, N1 ი. ბოკერიას სახელობის თბილისის რეფერალური ჰოსპიტალის  F-G  ფლიგელის I სართულზე სარეკონსტრუქციო-სარემონტო სამუშაოები  </t>
  </si>
  <si>
    <t>ელ. სამონტაჟო სამუშაოები</t>
  </si>
  <si>
    <t>ელ. ფარის  მონტაჟი</t>
  </si>
  <si>
    <t>მუხლი  დ100მმ  90ᴼ</t>
  </si>
  <si>
    <t xml:space="preserve">უნიტაზი ჩამრეცხი ავზით, ზამბარა მილი  </t>
  </si>
  <si>
    <t xml:space="preserve">გეგმიური დაგროვება    </t>
  </si>
  <si>
    <r>
      <t>სახარჯთაღრიცხვო  ღირ-ბა</t>
    </r>
    <r>
      <rPr>
        <b/>
        <sz val="12"/>
        <color theme="1"/>
        <rFont val="Sylfaen"/>
        <family val="1"/>
      </rPr>
      <t xml:space="preserve"> </t>
    </r>
    <r>
      <rPr>
        <sz val="12"/>
        <color theme="1"/>
        <rFont val="Sylfaen"/>
        <family val="1"/>
      </rPr>
      <t>ლარი</t>
    </r>
  </si>
  <si>
    <t>სამშენებლო ნარჩენების  შენობიდან გატანა   და შეგროვება გადასაზიდ ბუნკერში</t>
  </si>
  <si>
    <t>სამშენებლო ნარჩენების ბუნკერის ტრანსპორტირება   20კმ მანძილზე</t>
  </si>
  <si>
    <t>არსებულ ქსელზე დაერთება</t>
  </si>
  <si>
    <t xml:space="preserve">ქ. თბილისი, ი. ბოკერიას სახელობის თბილისის რეფერალური ჰოსპიტალის  F-G  ფლიგელის I სართული </t>
  </si>
  <si>
    <t xml:space="preserve">არხივის ფართისათვის სარეკონსტრუქციო-სარემონტო სამუშაოები  </t>
  </si>
  <si>
    <t xml:space="preserve"> ი. ბოკერიას სახელობის თბილისის რეფერალური ჰოსპიტლის  F-G  ფლიგელის I სართულზე არქივის ფართისათვის სარეკონსტრუქციო-სარემონტო სამუშაოების ხარჯთაღრიცხვა  </t>
  </si>
  <si>
    <t>N 1 - 1</t>
  </si>
  <si>
    <t>სპილენძის კაბელი ორმაგი იზოლაციით 3Χ1.5 მონტაჟი გოფრირებულ ხანძარმედეგ კაბელარხში</t>
  </si>
  <si>
    <t>სპილენძის კაბელის ორმაგი იზოლაციით  3Χ2.5 მონტაჟი გოფრირებულ ხანძარმედეგ კაბელარხში</t>
  </si>
  <si>
    <t>სპილენძის კაბელის ორმაგი იზოლაციით 5Χ4 მონტაჟი გოფრირებულ ხანძარმედეგ კაბელარხში</t>
  </si>
  <si>
    <t>N 1 - 2</t>
  </si>
  <si>
    <t>N 1 - 3</t>
  </si>
  <si>
    <t>N 1 - 4</t>
  </si>
  <si>
    <t>N 1 - 5</t>
  </si>
  <si>
    <t>N 1 - 6</t>
  </si>
  <si>
    <t>ლამინირებული "დსპ"  ( 12 მმ)          Χ 1.03</t>
  </si>
  <si>
    <t xml:space="preserve">წებოცემენტი   (ბეტეკი ან სხვა ანალოგიური ხარისხის)    </t>
  </si>
  <si>
    <t>მავთულბადე 200*200*4 მმ (შედუღებული)</t>
  </si>
  <si>
    <t xml:space="preserve">მეტალო პლასტმასის   ფანჯარის დაზიანებული მინაპაკეტის დემონტაჟი      </t>
  </si>
  <si>
    <t>ცემენტმჭიმის იატაკის ზედაპირის გასუფთავება და მექანიკური მოხვეწა</t>
  </si>
  <si>
    <t xml:space="preserve">სარეკონსტრუქციო ფართში  სავენტილაციო სხვადასხვა ზომის  ჰაერსატარების  დემონტაჟი </t>
  </si>
  <si>
    <t xml:space="preserve">ქვიშა            </t>
  </si>
  <si>
    <t xml:space="preserve">ცემენტი  </t>
  </si>
  <si>
    <t>ფუგა ემულსიური დანამატით (მეტლახის ფერი)</t>
  </si>
  <si>
    <t>I. სადემონტაჟო სამუშაოები</t>
  </si>
  <si>
    <t>ფილის ქვეშსაგები  ექსტრუპირებული პოლისტიროლის საფენი</t>
  </si>
  <si>
    <t xml:space="preserve">მდფ პლინტუსი 85х16х2500 მმ (კაბელ გაყვანილობის არხებით) </t>
  </si>
  <si>
    <t>თხევადი ლურსმანი  310 მლგ</t>
  </si>
  <si>
    <t>ცემენტქვიშის იატაკის ზედაპირის დამუშავება და შეღებვა ებოქსიტური ბეტონის საღებავით</t>
  </si>
  <si>
    <t>გრუნტი ბეტონის იატაკის ფორებში მაღალი შეღწევადობით</t>
  </si>
  <si>
    <t>ლამ. იატაკის ფილა 1215х195х10 მმ,  32 კლასის, ცეცხლმედეგობის B1  კლ.</t>
  </si>
  <si>
    <t>ლამინირებული იატაკის მოწყობა სამუშაო ოთახსა და სამზარეულოში პლინტუსით</t>
  </si>
  <si>
    <t>ლურსმანი პლინტუსის</t>
  </si>
  <si>
    <t>პლინტუსების მოწყობა კერამიკული ფილით</t>
  </si>
  <si>
    <t>ებოკსიტური საღებავი, 2 კომპონენტიანი, ბეტონისა იატაკებისათვის განკუთვნილი, მეხანიკურ დაზიანებაზე მედეგობის კლასით RAL7003</t>
  </si>
  <si>
    <t>კერამიკული ფილა RAL7003</t>
  </si>
  <si>
    <t>თ/მუყაოს ტიხრები კარის ღიობის ამოჭრა</t>
  </si>
  <si>
    <t xml:space="preserve">ქვიშა-ცემენტის ხსნარი  </t>
  </si>
  <si>
    <r>
      <t>მ</t>
    </r>
    <r>
      <rPr>
        <sz val="9"/>
        <color theme="1"/>
        <rFont val="Cambria"/>
        <family val="1"/>
        <charset val="204"/>
      </rPr>
      <t>³</t>
    </r>
  </si>
  <si>
    <t>ცალი</t>
  </si>
  <si>
    <t xml:space="preserve">სხვა მასალები    </t>
  </si>
  <si>
    <t>იატაკის ღიობების შევსება ქვიშა-ცემენტის ნარევით</t>
  </si>
  <si>
    <t>ჰიდროიზოლაციის მოწყობა იატაკზე   სან კვანძში ორკომპონენტიანი ჰიდროსაიზოლაციო ხსნარით Weber-ის ტიპის (კედლის პერიმეტრის იზოლაციაც  არანაკლებ 10 სმ სიმაღლეზე</t>
  </si>
  <si>
    <t xml:space="preserve">ბლოკი  20Χ40Χ20      </t>
  </si>
  <si>
    <t xml:space="preserve">კორიდორის ღიობების ამოშენება 20Χ40Χ20 ზომის ბლოკით  </t>
  </si>
  <si>
    <t>ფერდილების ქვიშაცემენტით შელესვა</t>
  </si>
  <si>
    <t xml:space="preserve">კედლების ქვიშაცემენტით შელესვა </t>
  </si>
  <si>
    <t xml:space="preserve">არმსტრონგის შეკიდული ჭერის მოწყობა </t>
  </si>
  <si>
    <t xml:space="preserve">არმსტრონგის ჭერის Т 24 ტიპის პროფილი შავი, საკიდი  და სხვა დეტალებით </t>
  </si>
  <si>
    <t>არმსტრონგის ჭერის 600x600x12 მმ ფილები, თეთრი, სინათლის 90% არეკვლა, ნესტგამძლეობა 95%, ცეცხლმედეგობა 30 წთ</t>
  </si>
  <si>
    <t>კაფელი 250X500X8 ან 200X400X8  მმ, გლუვი თეთრი პრიალა, RAL 9016</t>
  </si>
  <si>
    <t xml:space="preserve">წებოცემენტი   </t>
  </si>
  <si>
    <t xml:space="preserve">ფუგა  (თეთრი)   </t>
  </si>
  <si>
    <t>ფილების სამონტაჟო დეტალები პლასტიკატის</t>
  </si>
  <si>
    <t xml:space="preserve">მეტლახის იატაკის მოწყობა სან.კვანძებში </t>
  </si>
  <si>
    <t>მეტლახის ფილა 450X450X8-10 მმ, III  კლასის ცვეთამედეგობა, არაგლუვი, RAL 7035</t>
  </si>
  <si>
    <t>ფუგა     (ფილის ფერი)</t>
  </si>
  <si>
    <t xml:space="preserve">სამღებრო ბადე ლენტა  </t>
  </si>
  <si>
    <t xml:space="preserve">სამღებრო კუთხოვანა  </t>
  </si>
  <si>
    <t>საღებავი ბუნებრივი კირისა და გრაფენის ნარევზე, ცეცხლმედეგი,  RAL 9003</t>
  </si>
  <si>
    <t>საღებავის გრუნტი, ბუნებრივი კირისა და გრაფენის ნარევზე</t>
  </si>
  <si>
    <t xml:space="preserve">კერამიკული ფილების მოწყობა კედლებზე ტუალეტში და სამზარეულოში </t>
  </si>
  <si>
    <t>ლითონის  კარის ბლოკის მონტაჟი</t>
  </si>
  <si>
    <t>მეტალო/პლასტმასის ფანჯრის ერთშრიანი მინაპაკეტების  მონტაჟი</t>
  </si>
  <si>
    <t>სამონტაჟო ქაფი 1000 მგ</t>
  </si>
  <si>
    <t>სამაგრი ანკერები</t>
  </si>
  <si>
    <t>სათადარიგო შესასვლელი ლითონის კართან კიბის პლატფორმისა და საფეხურების მოწყობა ბეტონით</t>
  </si>
  <si>
    <t>ბეტონი B20</t>
  </si>
  <si>
    <t>არმატურა Ø 8  მმ</t>
  </si>
  <si>
    <t>გამომწვარი მავთული</t>
  </si>
  <si>
    <t>ტვირთვის ამწე ელექტრო მექანიზმის მონტაჟი კიბის ბაქანთან</t>
  </si>
  <si>
    <t>არმსტრონგის ლედ სანათი 600X600 მმ 72W,  6700lm, ექსპლუატაციის ხანგრძლივობა 50000 საათი, ალუმინის (ჩარჩო)  IP44 კლასი</t>
  </si>
  <si>
    <t xml:space="preserve">გეგმიური დაგროვება   </t>
  </si>
  <si>
    <t>არკოს ტიპის ვენტილი</t>
  </si>
  <si>
    <t>ხელსაბანის  მონტაჟი  შემრევით,   დრეკადი მილებით, სიფონით</t>
  </si>
  <si>
    <t>მულტი სპლიტ კონდიციონერის გარე ბლოკი Qc=42000BTU, N=4.0kw</t>
  </si>
  <si>
    <t>კედლის ტიპის მულტი სპლიტ კონდიციონერის შიდა ბლოკი Qc=9000BTU, მართვის პულტით და ავტომატიკით</t>
  </si>
  <si>
    <t>სპილენძის მილი Ø1/2 10mm სისქის კაუჩულის იზოლაციით</t>
  </si>
  <si>
    <t>სპილენძის მილი Ø3/8 10mm სისქის კაუჩულის იზოლაციით</t>
  </si>
  <si>
    <t>სპილენძის მილი Ø1/4 10mm სისქის კაუჩულის იზოლაციით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</si>
  <si>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30%</t>
  </si>
  <si>
    <t>კონდესატსადინარი პოლიპროპინენის მილი ø32</t>
  </si>
  <si>
    <t>პლოიპროპილენის მინაბოჭკოვანი მილი ø20</t>
  </si>
  <si>
    <t>მილების ფასონური ნაწილები, სამაგრები და დამხმარე მასალები მილების ღირებულების 30%</t>
  </si>
  <si>
    <t xml:space="preserve"> ვენტილაცია</t>
  </si>
  <si>
    <t xml:space="preserve">ჰაერსატარი მოთუთიებული ფურცლოვანი თუნუქის, თუნუქის სისქე 0.5 მმ </t>
  </si>
  <si>
    <t>გარე ჟალუზი  Ø 125</t>
  </si>
  <si>
    <t>მოქნილი ჰაერსატარი Ø 125</t>
  </si>
  <si>
    <t>გაგრილება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</si>
  <si>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</si>
  <si>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</si>
  <si>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ხამუთი 180X4.5 mm</t>
  </si>
  <si>
    <t>პლასტმასის სამაგრი კაბელის 25 მმ</t>
  </si>
  <si>
    <t>პლასტმასის საკაბელო კორობი  40X20 მმ</t>
  </si>
  <si>
    <t xml:space="preserve">   პაჩ-პანელი Cat5e კაბელისთვის, UTP/FTP; T568A და T568B სტანდარტი; RJ45; მარკირების ადგილი; rack mountable; მოოქროვება 3U; IDC კონექტორის ციკლი -
200მინ; RJ45 ბუდის სასიცოცხლო ციკლი 750 მინ.</t>
  </si>
  <si>
    <t>თაროები</t>
  </si>
  <si>
    <t>სახანძრო სიგნალიზაციის მართვის პანელი, ციფრული ეკრანით, ინტეგრირებული კვების წყაროთი</t>
  </si>
  <si>
    <t>სასიგნსლო ხელის ღილაკი,მისამართიანი, მოკლე ჩართვის იზოლატორით და სამონტაჟო ყუთით</t>
  </si>
  <si>
    <t>კედლის მისამართიანი სასიგნალო საყვირი კომბინირებული, მკლე ჩართვის იზოლატორით, ნათებით - ხმოვანი სიგნალი, სამონტაჟო ძირით</t>
  </si>
  <si>
    <t>მისამართიანი ოპტიკური სახანძრო სენსორი კვამლის, სამონტაჟო ძირით</t>
  </si>
  <si>
    <t>საინფორმაციო ცეცხლგამძლე კაბელი, სამაგრებით   3*1.5</t>
  </si>
  <si>
    <t>ცეცხლმაქრი 5ლ.  უნივერსალ. საკიდით</t>
  </si>
  <si>
    <t>სახანძრო უსაფრთხოება</t>
  </si>
  <si>
    <t xml:space="preserve">რეგულირებადი გამწოვი მრგვალი დიფუზორი Ø125 </t>
  </si>
  <si>
    <t>კედლის ტიპის მულტი სპლიტ კონდიციონერის შიდა ბლოკი Qc=18000BTU, მართვის პულტით და ავტომატიკით</t>
  </si>
  <si>
    <t>კლიმატკონტროლის სრული პაკეტი</t>
  </si>
  <si>
    <t xml:space="preserve">არხული ტიპის ვენტილატორი L=1800m3/h 150pa </t>
  </si>
  <si>
    <t xml:space="preserve">არხული ტიპის ვენტილატორი L=200m3/h 80pa </t>
  </si>
  <si>
    <r>
      <t>მ</t>
    </r>
    <r>
      <rPr>
        <sz val="10"/>
        <color theme="1"/>
        <rFont val="Sylfaen"/>
        <family val="1"/>
      </rPr>
      <t>²</t>
    </r>
  </si>
  <si>
    <t>N 1 - 7</t>
  </si>
  <si>
    <t>მზიდ შიდა კედლებზე თაროს სამაგრი ანკერისათვის ხვრელების მოწყობა  40 სმ ჰორიზონტალურად გამჭოლი კედლის ორივე მხარეს</t>
  </si>
  <si>
    <t>მზიდ შიდა კედლებზე თაროს სამაგრი ანკერისათვის ხვრელების მოწყობა არანაკლებ 20-25 სმ სიღრმით კონუსურად</t>
  </si>
  <si>
    <t>ანკერების მოწყობა კედლებზე  (20-25 სმ სიგრძის Ø 12 არმატურა)</t>
  </si>
  <si>
    <r>
      <t xml:space="preserve">გამჭოლი ანკერების მოწყობა კედლეში (40 სმ სიგრძის </t>
    </r>
    <r>
      <rPr>
        <b/>
        <sz val="10"/>
        <color theme="1"/>
        <rFont val="Calibri"/>
        <family val="2"/>
      </rPr>
      <t>Ø</t>
    </r>
    <r>
      <rPr>
        <b/>
        <sz val="10"/>
        <color theme="1"/>
        <rFont val="Sylfaen"/>
        <family val="1"/>
      </rPr>
      <t xml:space="preserve"> 14 არმატურა)</t>
    </r>
  </si>
  <si>
    <t>არმატურა  Ø 14</t>
  </si>
  <si>
    <t>არმატურა  Ø 12</t>
  </si>
  <si>
    <t>ლითონის საჭრელი დისკი</t>
  </si>
  <si>
    <t>მილკვადრატი 40X40X3 მმ</t>
  </si>
  <si>
    <t>ელექტროდი</t>
  </si>
  <si>
    <t xml:space="preserve">ბურღი ლითონის </t>
  </si>
  <si>
    <t xml:space="preserve">ბურღი (ლითონის სახვრეტი) </t>
  </si>
  <si>
    <t xml:space="preserve">ლითონის საჭრელი დისკი 230 x 22.5 x 2.5 მმ </t>
  </si>
  <si>
    <t>მთავარი შესასვლელ კიბესთან ბეტონის გზის საფარის 15 სმ ფენილის მოწყობა</t>
  </si>
  <si>
    <t>მილკვადრატი 20 X 40 X 2.5 მმ</t>
  </si>
  <si>
    <t>ფოლადის კუთხოვანა 22 X 25 X 3  მმ</t>
  </si>
  <si>
    <t>ლამინირებული ფანერა 18 მმ</t>
  </si>
  <si>
    <r>
      <t xml:space="preserve">თაროს კარკასისა და ლამინირებული ფენილის მონტაჟი კედლებზე  </t>
    </r>
    <r>
      <rPr>
        <sz val="10"/>
        <color theme="1"/>
        <rFont val="Sylfaen"/>
        <family val="1"/>
      </rPr>
      <t xml:space="preserve">(61 სმ სიღრმის ), </t>
    </r>
    <r>
      <rPr>
        <b/>
        <sz val="10"/>
        <color theme="1"/>
        <rFont val="Sylfaen"/>
        <family val="1"/>
      </rPr>
      <t>ლითონის ზედაპირის შეღებვა</t>
    </r>
  </si>
  <si>
    <t>ანტიკოროზიული საღებავი</t>
  </si>
  <si>
    <t>საღებავის გამხსნელი</t>
  </si>
  <si>
    <t>ლიტ</t>
  </si>
  <si>
    <r>
      <t xml:space="preserve">კედელში ჩამაგრებულ ანკერებზე ფოლადის მილკვადრატის მიდუღება, შეღებვა </t>
    </r>
    <r>
      <rPr>
        <sz val="10"/>
        <color theme="1"/>
        <rFont val="Sylfaen"/>
        <family val="1"/>
      </rPr>
      <t xml:space="preserve">(მილკვადრ. უნდაიყოს გახვრეტილი არმატურის  Ø 14 დიამეტრზე ჩადუღებისათვის) </t>
    </r>
  </si>
  <si>
    <t>ჭერის, ტიხრებისა და კედლების დამუშავება, შეღებვა რეცხვადი წყალმედეგი ეკოლოგიურად სუფთა საღებავით</t>
  </si>
  <si>
    <t xml:space="preserve">ლამინირებული მდფ კარის ბლოკი 900X2150X34 მმ, ზედაპირი მექნიკურ დაზიანებაზე მედეგი , მაღალი ხარისხის მექნიზმებით და საკეტ/სახელურით, არსებული მასალით </t>
  </si>
  <si>
    <t>ლედ სანათი არქივის დარბაზისათვის</t>
  </si>
  <si>
    <t xml:space="preserve"> ფოლადის პანელური რადიატორების მონტაჟი  500X600მმ:</t>
  </si>
  <si>
    <t>შესრულების ვადა</t>
  </si>
  <si>
    <t>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</si>
</sst>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\ _₽_-;\-* #,##0.0\ _₽_-;_-* &quot;-&quot;?\ _₽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sz val="9"/>
      <color theme="1"/>
      <name val="Cambria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b/>
      <sz val="10"/>
      <color theme="1"/>
      <name val="Calibri"/>
      <family val="2"/>
    </font>
    <font>
      <b/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0" fontId="7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2" fontId="12" fillId="2" borderId="0" xfId="0" applyNumberFormat="1" applyFont="1" applyFill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wrapText="1"/>
    </xf>
    <xf numFmtId="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1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/>
    <xf numFmtId="9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/>
    <xf numFmtId="49" fontId="13" fillId="0" borderId="1" xfId="0" applyNumberFormat="1" applyFont="1" applyBorder="1" applyAlignment="1"/>
    <xf numFmtId="9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/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/>
    <xf numFmtId="0" fontId="13" fillId="0" borderId="1" xfId="0" applyFont="1" applyBorder="1" applyAlignment="1"/>
    <xf numFmtId="49" fontId="13" fillId="0" borderId="1" xfId="0" applyNumberFormat="1" applyFont="1" applyFill="1" applyBorder="1" applyAlignment="1"/>
    <xf numFmtId="9" fontId="13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/>
    <xf numFmtId="2" fontId="16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9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/>
    <xf numFmtId="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/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2" fontId="5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wrapText="1"/>
    </xf>
    <xf numFmtId="9" fontId="13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wrapText="1"/>
    </xf>
    <xf numFmtId="9" fontId="13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2" fontId="13" fillId="0" borderId="1" xfId="0" applyNumberFormat="1" applyFont="1" applyBorder="1" applyAlignment="1">
      <alignment horizontal="center" wrapText="1"/>
    </xf>
    <xf numFmtId="2" fontId="13" fillId="2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wrapText="1"/>
    </xf>
    <xf numFmtId="2" fontId="13" fillId="0" borderId="5" xfId="0" applyNumberFormat="1" applyFont="1" applyBorder="1" applyAlignment="1">
      <alignment wrapText="1"/>
    </xf>
    <xf numFmtId="2" fontId="13" fillId="0" borderId="5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wrapText="1"/>
    </xf>
    <xf numFmtId="0" fontId="13" fillId="0" borderId="5" xfId="0" applyFont="1" applyBorder="1"/>
    <xf numFmtId="2" fontId="13" fillId="0" borderId="5" xfId="0" applyNumberFormat="1" applyFont="1" applyBorder="1" applyAlignment="1">
      <alignment horizontal="center"/>
    </xf>
    <xf numFmtId="49" fontId="13" fillId="0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13" fillId="0" borderId="1" xfId="0" applyNumberFormat="1" applyFont="1" applyBorder="1"/>
    <xf numFmtId="9" fontId="13" fillId="0" borderId="5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0" fillId="0" borderId="0" xfId="0" applyNumberFormat="1" applyBorder="1"/>
    <xf numFmtId="2" fontId="13" fillId="0" borderId="0" xfId="0" applyNumberFormat="1" applyFont="1"/>
    <xf numFmtId="0" fontId="21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2" borderId="0" xfId="0" applyFont="1" applyFill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C25"/>
  <sheetViews>
    <sheetView tabSelected="1" zoomScale="74" workbookViewId="0">
      <selection activeCell="A12" sqref="A12"/>
    </sheetView>
  </sheetViews>
  <sheetFormatPr defaultRowHeight="14.5" x14ac:dyDescent="0.35"/>
  <cols>
    <col min="1" max="1" width="122.81640625" customWidth="1"/>
  </cols>
  <sheetData>
    <row r="1" spans="1:3" x14ac:dyDescent="0.35">
      <c r="A1" s="33"/>
    </row>
    <row r="2" spans="1:3" ht="30.75" customHeight="1" x14ac:dyDescent="0.35">
      <c r="A2" s="35" t="s">
        <v>111</v>
      </c>
    </row>
    <row r="3" spans="1:3" x14ac:dyDescent="0.35">
      <c r="A3" s="37" t="s">
        <v>112</v>
      </c>
    </row>
    <row r="4" spans="1:3" ht="20.25" customHeight="1" x14ac:dyDescent="0.35">
      <c r="A4" s="34" t="s">
        <v>0</v>
      </c>
    </row>
    <row r="5" spans="1:3" x14ac:dyDescent="0.35">
      <c r="A5" s="34"/>
    </row>
    <row r="6" spans="1:3" x14ac:dyDescent="0.35">
      <c r="A6" s="34" t="s">
        <v>83</v>
      </c>
    </row>
    <row r="7" spans="1:3" ht="28.5" customHeight="1" x14ac:dyDescent="0.35">
      <c r="A7" s="192">
        <f>'კრებსითი '!N18</f>
        <v>0</v>
      </c>
    </row>
    <row r="8" spans="1:3" x14ac:dyDescent="0.35">
      <c r="A8" s="33"/>
    </row>
    <row r="9" spans="1:3" x14ac:dyDescent="0.35">
      <c r="A9" s="33"/>
    </row>
    <row r="10" spans="1:3" x14ac:dyDescent="0.35">
      <c r="A10" s="195" t="s">
        <v>243</v>
      </c>
      <c r="B10" s="195"/>
      <c r="C10" s="195"/>
    </row>
    <row r="11" spans="1:3" x14ac:dyDescent="0.35">
      <c r="A11" s="33"/>
    </row>
    <row r="12" spans="1:3" x14ac:dyDescent="0.35">
      <c r="A12" s="33"/>
    </row>
    <row r="13" spans="1:3" x14ac:dyDescent="0.35">
      <c r="A13" s="33"/>
    </row>
    <row r="14" spans="1:3" x14ac:dyDescent="0.35">
      <c r="A14" s="33"/>
    </row>
    <row r="15" spans="1:3" x14ac:dyDescent="0.35">
      <c r="A15" s="33"/>
    </row>
    <row r="16" spans="1:3" x14ac:dyDescent="0.35">
      <c r="A16" s="33"/>
    </row>
    <row r="17" spans="1:1" x14ac:dyDescent="0.35">
      <c r="A17" s="33"/>
    </row>
    <row r="18" spans="1:1" x14ac:dyDescent="0.35">
      <c r="A18" s="33"/>
    </row>
    <row r="19" spans="1:1" x14ac:dyDescent="0.35">
      <c r="A19" s="33"/>
    </row>
    <row r="20" spans="1:1" x14ac:dyDescent="0.35">
      <c r="A20" s="33"/>
    </row>
    <row r="21" spans="1:1" x14ac:dyDescent="0.35">
      <c r="A21" s="33"/>
    </row>
    <row r="22" spans="1:1" x14ac:dyDescent="0.35">
      <c r="A22" s="33"/>
    </row>
    <row r="23" spans="1:1" x14ac:dyDescent="0.35">
      <c r="A23" s="33"/>
    </row>
    <row r="24" spans="1:1" x14ac:dyDescent="0.35">
      <c r="A24" s="33"/>
    </row>
    <row r="25" spans="1:1" x14ac:dyDescent="0.35">
      <c r="A25" s="33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O24"/>
  <sheetViews>
    <sheetView zoomScale="76" workbookViewId="0">
      <selection activeCell="D20" sqref="D20:F20"/>
    </sheetView>
  </sheetViews>
  <sheetFormatPr defaultRowHeight="14.5" x14ac:dyDescent="0.35"/>
  <cols>
    <col min="1" max="1" width="3.81640625" customWidth="1"/>
    <col min="2" max="2" width="4" customWidth="1"/>
    <col min="4" max="4" width="18.453125" customWidth="1"/>
    <col min="8" max="8" width="7.54296875" customWidth="1"/>
    <col min="9" max="9" width="11.54296875" customWidth="1"/>
    <col min="10" max="10" width="11.26953125" customWidth="1"/>
    <col min="11" max="11" width="19.1796875" customWidth="1"/>
    <col min="12" max="12" width="13.7265625" customWidth="1"/>
    <col min="13" max="14" width="16.54296875" customWidth="1"/>
    <col min="15" max="15" width="9.54296875" bestFit="1" customWidth="1"/>
  </cols>
  <sheetData>
    <row r="1" spans="1:1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35">
      <c r="A2" s="1"/>
      <c r="B2" s="221" t="s">
        <v>101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4" x14ac:dyDescent="0.35">
      <c r="A3" s="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4" ht="18.5" x14ac:dyDescent="0.45">
      <c r="A4" s="1"/>
      <c r="B4" s="220" t="s">
        <v>78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4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5">
      <c r="A7" s="1"/>
      <c r="B7" s="201"/>
      <c r="C7" s="204" t="s">
        <v>10</v>
      </c>
      <c r="D7" s="205"/>
      <c r="E7" s="204" t="s">
        <v>9</v>
      </c>
      <c r="F7" s="210"/>
      <c r="G7" s="210"/>
      <c r="H7" s="205"/>
      <c r="I7" s="213" t="s">
        <v>3</v>
      </c>
      <c r="J7" s="214"/>
      <c r="K7" s="214"/>
      <c r="L7" s="214"/>
      <c r="M7" s="215"/>
    </row>
    <row r="8" spans="1:14" x14ac:dyDescent="0.35">
      <c r="A8" s="1"/>
      <c r="B8" s="202"/>
      <c r="C8" s="206"/>
      <c r="D8" s="207"/>
      <c r="E8" s="206"/>
      <c r="F8" s="211"/>
      <c r="G8" s="211"/>
      <c r="H8" s="207"/>
      <c r="I8" s="216" t="s">
        <v>4</v>
      </c>
      <c r="J8" s="216" t="s">
        <v>5</v>
      </c>
      <c r="K8" s="218" t="s">
        <v>6</v>
      </c>
      <c r="L8" s="218" t="s">
        <v>7</v>
      </c>
      <c r="M8" s="218" t="s">
        <v>8</v>
      </c>
      <c r="N8" s="218" t="s">
        <v>8</v>
      </c>
    </row>
    <row r="9" spans="1:14" x14ac:dyDescent="0.35">
      <c r="A9" s="1"/>
      <c r="B9" s="203"/>
      <c r="C9" s="208"/>
      <c r="D9" s="209"/>
      <c r="E9" s="208"/>
      <c r="F9" s="212"/>
      <c r="G9" s="212"/>
      <c r="H9" s="209"/>
      <c r="I9" s="217"/>
      <c r="J9" s="217"/>
      <c r="K9" s="219"/>
      <c r="L9" s="219"/>
      <c r="M9" s="219"/>
      <c r="N9" s="219"/>
    </row>
    <row r="10" spans="1:14" x14ac:dyDescent="0.35">
      <c r="A10" s="5"/>
      <c r="B10" s="4">
        <v>1</v>
      </c>
      <c r="C10" s="213">
        <v>2</v>
      </c>
      <c r="D10" s="215"/>
      <c r="E10" s="213">
        <v>3</v>
      </c>
      <c r="F10" s="214"/>
      <c r="G10" s="214"/>
      <c r="H10" s="215"/>
      <c r="I10" s="4">
        <v>4</v>
      </c>
      <c r="J10" s="4">
        <v>5</v>
      </c>
      <c r="K10" s="4">
        <v>6</v>
      </c>
      <c r="L10" s="4">
        <v>7</v>
      </c>
      <c r="M10" s="4">
        <v>8</v>
      </c>
      <c r="N10" s="4">
        <v>8</v>
      </c>
    </row>
    <row r="11" spans="1:14" x14ac:dyDescent="0.35">
      <c r="A11" s="1"/>
      <c r="B11" s="6">
        <v>1</v>
      </c>
      <c r="C11" s="199" t="s">
        <v>1</v>
      </c>
      <c r="D11" s="200"/>
      <c r="E11" s="196" t="s">
        <v>2</v>
      </c>
      <c r="F11" s="197"/>
      <c r="G11" s="197"/>
      <c r="H11" s="198"/>
      <c r="I11" s="3"/>
      <c r="J11" s="3"/>
      <c r="K11" s="16"/>
      <c r="L11" s="16"/>
      <c r="M11" s="22"/>
      <c r="N11" s="22">
        <f>'საერთო სამშ'!K101</f>
        <v>0</v>
      </c>
    </row>
    <row r="12" spans="1:14" x14ac:dyDescent="0.35">
      <c r="A12" s="1"/>
      <c r="B12" s="6">
        <v>2</v>
      </c>
      <c r="C12" s="199" t="s">
        <v>11</v>
      </c>
      <c r="D12" s="200"/>
      <c r="E12" s="196" t="s">
        <v>17</v>
      </c>
      <c r="F12" s="197"/>
      <c r="G12" s="197"/>
      <c r="H12" s="198"/>
      <c r="I12" s="3"/>
      <c r="J12" s="3"/>
      <c r="K12" s="16"/>
      <c r="L12" s="16"/>
      <c r="M12" s="22"/>
      <c r="N12" s="22">
        <f>'ელ-სამონტაჟო'!K29</f>
        <v>0</v>
      </c>
    </row>
    <row r="13" spans="1:14" x14ac:dyDescent="0.35">
      <c r="A13" s="1"/>
      <c r="B13" s="6">
        <v>3</v>
      </c>
      <c r="C13" s="199" t="s">
        <v>12</v>
      </c>
      <c r="D13" s="200"/>
      <c r="E13" s="196" t="s">
        <v>18</v>
      </c>
      <c r="F13" s="197"/>
      <c r="G13" s="197"/>
      <c r="H13" s="198"/>
      <c r="I13" s="3"/>
      <c r="J13" s="3"/>
      <c r="K13" s="16"/>
      <c r="L13" s="16"/>
      <c r="M13" s="22"/>
      <c r="N13" s="22">
        <f>'წყალ-კანალიზაც'!K38</f>
        <v>0</v>
      </c>
    </row>
    <row r="14" spans="1:14" x14ac:dyDescent="0.35">
      <c r="A14" s="1"/>
      <c r="B14" s="6">
        <v>4</v>
      </c>
      <c r="C14" s="199" t="s">
        <v>13</v>
      </c>
      <c r="D14" s="200"/>
      <c r="E14" s="196" t="s">
        <v>19</v>
      </c>
      <c r="F14" s="197"/>
      <c r="G14" s="197"/>
      <c r="H14" s="198"/>
      <c r="I14" s="3"/>
      <c r="J14" s="3"/>
      <c r="K14" s="16"/>
      <c r="L14" s="17"/>
      <c r="M14" s="22"/>
      <c r="N14" s="22">
        <f>'გათბობა '!K27</f>
        <v>0</v>
      </c>
    </row>
    <row r="15" spans="1:14" x14ac:dyDescent="0.35">
      <c r="A15" s="1"/>
      <c r="B15" s="6">
        <v>5</v>
      </c>
      <c r="C15" s="199" t="s">
        <v>14</v>
      </c>
      <c r="D15" s="200"/>
      <c r="E15" s="196" t="s">
        <v>20</v>
      </c>
      <c r="F15" s="197"/>
      <c r="G15" s="197"/>
      <c r="H15" s="198"/>
      <c r="I15" s="3"/>
      <c r="J15" s="3"/>
      <c r="K15" s="16"/>
      <c r="L15" s="16"/>
      <c r="M15" s="22"/>
      <c r="N15" s="22">
        <f>'ვენტ-კონდიც'!K38</f>
        <v>0</v>
      </c>
    </row>
    <row r="16" spans="1:14" x14ac:dyDescent="0.35">
      <c r="A16" s="1"/>
      <c r="B16" s="6">
        <v>6</v>
      </c>
      <c r="C16" s="199" t="s">
        <v>15</v>
      </c>
      <c r="D16" s="200"/>
      <c r="E16" s="196" t="s">
        <v>21</v>
      </c>
      <c r="F16" s="197"/>
      <c r="G16" s="197"/>
      <c r="H16" s="198"/>
      <c r="I16" s="3"/>
      <c r="J16" s="3"/>
      <c r="K16" s="16"/>
      <c r="L16" s="16"/>
      <c r="M16" s="22"/>
      <c r="N16" s="22">
        <f>'სუსტი დენები'!K33</f>
        <v>0</v>
      </c>
    </row>
    <row r="17" spans="1:15" x14ac:dyDescent="0.35">
      <c r="A17" s="1"/>
      <c r="B17" s="6">
        <v>7</v>
      </c>
      <c r="C17" s="199" t="s">
        <v>16</v>
      </c>
      <c r="D17" s="200"/>
      <c r="E17" s="196" t="s">
        <v>203</v>
      </c>
      <c r="F17" s="197"/>
      <c r="G17" s="197"/>
      <c r="H17" s="198"/>
      <c r="I17" s="3"/>
      <c r="J17" s="3"/>
      <c r="K17" s="16"/>
      <c r="L17" s="16"/>
      <c r="M17" s="22"/>
      <c r="N17" s="22">
        <f>თაროები!K41</f>
        <v>0</v>
      </c>
    </row>
    <row r="18" spans="1:15" ht="22.5" customHeight="1" x14ac:dyDescent="0.35">
      <c r="A18" s="1"/>
      <c r="B18" s="3"/>
      <c r="C18" s="213"/>
      <c r="D18" s="215"/>
      <c r="E18" s="222" t="s">
        <v>62</v>
      </c>
      <c r="F18" s="223"/>
      <c r="G18" s="223"/>
      <c r="H18" s="224"/>
      <c r="I18" s="3"/>
      <c r="J18" s="3"/>
      <c r="K18" s="3"/>
      <c r="L18" s="3"/>
      <c r="M18" s="23"/>
      <c r="N18" s="23">
        <f>SUM(N11:N17)</f>
        <v>0</v>
      </c>
      <c r="O18" s="26"/>
    </row>
    <row r="19" spans="1:1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35">
      <c r="A20" s="1"/>
      <c r="B20" s="1"/>
      <c r="C20" s="1"/>
      <c r="D20" s="195" t="s">
        <v>243</v>
      </c>
      <c r="E20" s="195"/>
      <c r="F20" s="195" t="s">
        <v>244</v>
      </c>
      <c r="G20" s="1"/>
      <c r="H20" s="1"/>
      <c r="I20" s="1"/>
      <c r="J20" s="1"/>
      <c r="K20" s="1"/>
      <c r="L20" s="1"/>
      <c r="M20" s="1"/>
      <c r="N20" s="1"/>
    </row>
    <row r="21" spans="1:15" x14ac:dyDescent="0.35">
      <c r="A21" s="1"/>
      <c r="B21" s="1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</row>
    <row r="22" spans="1:1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31">
    <mergeCell ref="N8:N9"/>
    <mergeCell ref="B4:M4"/>
    <mergeCell ref="B2:M3"/>
    <mergeCell ref="C21:M21"/>
    <mergeCell ref="E18:H18"/>
    <mergeCell ref="C18:D18"/>
    <mergeCell ref="C10:D10"/>
    <mergeCell ref="E10:H10"/>
    <mergeCell ref="C11:D11"/>
    <mergeCell ref="E11:H11"/>
    <mergeCell ref="C13:D13"/>
    <mergeCell ref="E13:H13"/>
    <mergeCell ref="C14:D14"/>
    <mergeCell ref="E14:H14"/>
    <mergeCell ref="C12:D12"/>
    <mergeCell ref="E12:H12"/>
    <mergeCell ref="I7:M7"/>
    <mergeCell ref="I8:I9"/>
    <mergeCell ref="J8:J9"/>
    <mergeCell ref="K8:K9"/>
    <mergeCell ref="L8:L9"/>
    <mergeCell ref="M8:M9"/>
    <mergeCell ref="E16:H16"/>
    <mergeCell ref="C17:D17"/>
    <mergeCell ref="E17:H17"/>
    <mergeCell ref="B7:B9"/>
    <mergeCell ref="C7:D9"/>
    <mergeCell ref="E7:H9"/>
    <mergeCell ref="E15:H15"/>
    <mergeCell ref="C16:D16"/>
    <mergeCell ref="C15:D15"/>
  </mergeCells>
  <pageMargins left="0.2" right="0.2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103"/>
  <sheetViews>
    <sheetView zoomScale="89" workbookViewId="0">
      <selection activeCell="C7" sqref="C7"/>
    </sheetView>
  </sheetViews>
  <sheetFormatPr defaultColWidth="9.1796875" defaultRowHeight="14.5" x14ac:dyDescent="0.35"/>
  <cols>
    <col min="1" max="1" width="3" style="8" customWidth="1"/>
    <col min="2" max="2" width="57.453125" style="1" customWidth="1"/>
    <col min="3" max="3" width="7" style="7" customWidth="1"/>
    <col min="4" max="4" width="9.54296875" style="7" customWidth="1"/>
    <col min="5" max="5" width="8.26953125" style="7" customWidth="1"/>
    <col min="6" max="6" width="9.7265625" style="7" customWidth="1"/>
    <col min="7" max="7" width="7.26953125" style="7" customWidth="1"/>
    <col min="8" max="8" width="9.54296875" style="7" customWidth="1"/>
    <col min="9" max="9" width="6.54296875" style="7" customWidth="1"/>
    <col min="10" max="10" width="8.54296875" style="7" customWidth="1"/>
    <col min="11" max="11" width="14.7265625" style="7" customWidth="1"/>
    <col min="12" max="16384" width="9.1796875" style="1"/>
  </cols>
  <sheetData>
    <row r="1" spans="1:11" x14ac:dyDescent="0.35">
      <c r="A1" s="37"/>
      <c r="B1" s="33"/>
      <c r="C1" s="34"/>
      <c r="D1" s="34"/>
      <c r="E1" s="34"/>
      <c r="F1" s="34"/>
      <c r="G1" s="34"/>
      <c r="H1" s="34"/>
      <c r="I1" s="34"/>
      <c r="J1" s="226" t="s">
        <v>114</v>
      </c>
      <c r="K1" s="226"/>
    </row>
    <row r="2" spans="1:11" ht="34.5" customHeight="1" x14ac:dyDescent="0.35">
      <c r="A2" s="225" t="s">
        <v>113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8" customHeight="1" x14ac:dyDescent="0.35">
      <c r="A3" s="49"/>
      <c r="B3" s="50"/>
      <c r="C3" s="40"/>
      <c r="D3" s="40"/>
      <c r="E3" s="227" t="s">
        <v>69</v>
      </c>
      <c r="F3" s="227"/>
      <c r="G3" s="227"/>
      <c r="H3" s="227"/>
      <c r="I3" s="227"/>
      <c r="J3" s="227"/>
      <c r="K3" s="46">
        <f>K101</f>
        <v>0</v>
      </c>
    </row>
    <row r="4" spans="1:11" ht="30" customHeight="1" x14ac:dyDescent="0.35">
      <c r="A4" s="228" t="s">
        <v>22</v>
      </c>
      <c r="B4" s="228" t="s">
        <v>23</v>
      </c>
      <c r="C4" s="228" t="s">
        <v>24</v>
      </c>
      <c r="D4" s="230" t="s">
        <v>25</v>
      </c>
      <c r="E4" s="232" t="s">
        <v>26</v>
      </c>
      <c r="F4" s="233"/>
      <c r="G4" s="232" t="s">
        <v>27</v>
      </c>
      <c r="H4" s="233"/>
      <c r="I4" s="234" t="s">
        <v>28</v>
      </c>
      <c r="J4" s="235"/>
      <c r="K4" s="228" t="s">
        <v>29</v>
      </c>
    </row>
    <row r="5" spans="1:11" ht="24.5" x14ac:dyDescent="0.35">
      <c r="A5" s="229"/>
      <c r="B5" s="229"/>
      <c r="C5" s="229"/>
      <c r="D5" s="231"/>
      <c r="E5" s="41" t="s">
        <v>30</v>
      </c>
      <c r="F5" s="42" t="s">
        <v>29</v>
      </c>
      <c r="G5" s="41" t="s">
        <v>30</v>
      </c>
      <c r="H5" s="42" t="s">
        <v>29</v>
      </c>
      <c r="I5" s="41" t="s">
        <v>30</v>
      </c>
      <c r="J5" s="42" t="s">
        <v>29</v>
      </c>
      <c r="K5" s="229"/>
    </row>
    <row r="6" spans="1:11" s="2" customFormat="1" x14ac:dyDescent="0.3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s="2" customFormat="1" x14ac:dyDescent="0.35">
      <c r="A7" s="58"/>
      <c r="B7" s="80" t="s">
        <v>132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s="9" customFormat="1" ht="27" x14ac:dyDescent="0.35">
      <c r="A8" s="60">
        <v>1</v>
      </c>
      <c r="B8" s="64" t="s">
        <v>126</v>
      </c>
      <c r="C8" s="60" t="s">
        <v>31</v>
      </c>
      <c r="D8" s="62">
        <v>8</v>
      </c>
      <c r="E8" s="62"/>
      <c r="F8" s="62"/>
      <c r="G8" s="62"/>
      <c r="H8" s="62">
        <f t="shared" ref="H8:H71" si="0">G8*D8</f>
        <v>0</v>
      </c>
      <c r="I8" s="62"/>
      <c r="J8" s="62">
        <f t="shared" ref="J8:J71" si="1">I8*D8</f>
        <v>0</v>
      </c>
      <c r="K8" s="62">
        <f t="shared" ref="K8:K71" si="2">J8+H8+F8</f>
        <v>0</v>
      </c>
    </row>
    <row r="9" spans="1:11" s="9" customFormat="1" ht="42.75" customHeight="1" x14ac:dyDescent="0.35">
      <c r="A9" s="60">
        <v>2</v>
      </c>
      <c r="B9" s="64" t="s">
        <v>127</v>
      </c>
      <c r="C9" s="60" t="s">
        <v>31</v>
      </c>
      <c r="D9" s="62">
        <v>435</v>
      </c>
      <c r="E9" s="62"/>
      <c r="F9" s="62"/>
      <c r="G9" s="62"/>
      <c r="H9" s="62">
        <f t="shared" si="0"/>
        <v>0</v>
      </c>
      <c r="I9" s="62"/>
      <c r="J9" s="62">
        <f t="shared" si="1"/>
        <v>0</v>
      </c>
      <c r="K9" s="62">
        <f t="shared" si="2"/>
        <v>0</v>
      </c>
    </row>
    <row r="10" spans="1:11" s="9" customFormat="1" x14ac:dyDescent="0.35">
      <c r="A10" s="60">
        <v>3</v>
      </c>
      <c r="B10" s="64" t="s">
        <v>92</v>
      </c>
      <c r="C10" s="60" t="s">
        <v>31</v>
      </c>
      <c r="D10" s="62">
        <v>70</v>
      </c>
      <c r="E10" s="62"/>
      <c r="F10" s="62"/>
      <c r="G10" s="62"/>
      <c r="H10" s="62">
        <f t="shared" si="0"/>
        <v>0</v>
      </c>
      <c r="I10" s="62"/>
      <c r="J10" s="62">
        <f t="shared" si="1"/>
        <v>0</v>
      </c>
      <c r="K10" s="62">
        <f t="shared" si="2"/>
        <v>0</v>
      </c>
    </row>
    <row r="11" spans="1:11" s="9" customFormat="1" x14ac:dyDescent="0.35">
      <c r="A11" s="60">
        <v>4</v>
      </c>
      <c r="B11" s="64" t="s">
        <v>144</v>
      </c>
      <c r="C11" s="60" t="s">
        <v>31</v>
      </c>
      <c r="D11" s="62">
        <v>2</v>
      </c>
      <c r="E11" s="62"/>
      <c r="F11" s="62"/>
      <c r="G11" s="62"/>
      <c r="H11" s="62">
        <f t="shared" si="0"/>
        <v>0</v>
      </c>
      <c r="I11" s="62"/>
      <c r="J11" s="62">
        <f t="shared" si="1"/>
        <v>0</v>
      </c>
      <c r="K11" s="62">
        <f t="shared" si="2"/>
        <v>0</v>
      </c>
    </row>
    <row r="12" spans="1:11" s="9" customFormat="1" ht="27" x14ac:dyDescent="0.35">
      <c r="A12" s="60">
        <v>5</v>
      </c>
      <c r="B12" s="64" t="s">
        <v>91</v>
      </c>
      <c r="C12" s="60" t="s">
        <v>33</v>
      </c>
      <c r="D12" s="62">
        <v>4</v>
      </c>
      <c r="E12" s="62"/>
      <c r="F12" s="62"/>
      <c r="G12" s="62"/>
      <c r="H12" s="62">
        <f t="shared" si="0"/>
        <v>0</v>
      </c>
      <c r="I12" s="62"/>
      <c r="J12" s="62">
        <f t="shared" si="1"/>
        <v>0</v>
      </c>
      <c r="K12" s="62">
        <f t="shared" si="2"/>
        <v>0</v>
      </c>
    </row>
    <row r="13" spans="1:11" s="9" customFormat="1" ht="35.25" customHeight="1" x14ac:dyDescent="0.35">
      <c r="A13" s="60">
        <v>6</v>
      </c>
      <c r="B13" s="64" t="s">
        <v>128</v>
      </c>
      <c r="C13" s="60" t="s">
        <v>34</v>
      </c>
      <c r="D13" s="62">
        <v>24</v>
      </c>
      <c r="E13" s="62"/>
      <c r="F13" s="62"/>
      <c r="G13" s="62"/>
      <c r="H13" s="62">
        <f t="shared" si="0"/>
        <v>0</v>
      </c>
      <c r="I13" s="62"/>
      <c r="J13" s="62">
        <f t="shared" si="1"/>
        <v>0</v>
      </c>
      <c r="K13" s="62">
        <f t="shared" si="2"/>
        <v>0</v>
      </c>
    </row>
    <row r="14" spans="1:11" s="9" customFormat="1" ht="20.25" customHeight="1" x14ac:dyDescent="0.35">
      <c r="A14" s="60">
        <v>7</v>
      </c>
      <c r="B14" s="64" t="s">
        <v>93</v>
      </c>
      <c r="C14" s="60" t="s">
        <v>34</v>
      </c>
      <c r="D14" s="62">
        <v>80</v>
      </c>
      <c r="E14" s="62"/>
      <c r="F14" s="62"/>
      <c r="G14" s="62"/>
      <c r="H14" s="62">
        <f t="shared" si="0"/>
        <v>0</v>
      </c>
      <c r="I14" s="62"/>
      <c r="J14" s="62">
        <f t="shared" si="1"/>
        <v>0</v>
      </c>
      <c r="K14" s="62">
        <f t="shared" si="2"/>
        <v>0</v>
      </c>
    </row>
    <row r="15" spans="1:11" s="9" customFormat="1" ht="20.25" customHeight="1" x14ac:dyDescent="0.35">
      <c r="A15" s="60">
        <v>8</v>
      </c>
      <c r="B15" s="64" t="s">
        <v>97</v>
      </c>
      <c r="C15" s="60" t="s">
        <v>34</v>
      </c>
      <c r="D15" s="62">
        <v>10</v>
      </c>
      <c r="E15" s="62"/>
      <c r="F15" s="62"/>
      <c r="G15" s="62"/>
      <c r="H15" s="62">
        <f t="shared" si="0"/>
        <v>0</v>
      </c>
      <c r="I15" s="62"/>
      <c r="J15" s="62">
        <f t="shared" si="1"/>
        <v>0</v>
      </c>
      <c r="K15" s="62">
        <f t="shared" si="2"/>
        <v>0</v>
      </c>
    </row>
    <row r="16" spans="1:11" s="9" customFormat="1" ht="38.25" customHeight="1" x14ac:dyDescent="0.35">
      <c r="A16" s="60">
        <v>9</v>
      </c>
      <c r="B16" s="64" t="s">
        <v>108</v>
      </c>
      <c r="C16" s="60" t="s">
        <v>35</v>
      </c>
      <c r="D16" s="62">
        <v>3.65</v>
      </c>
      <c r="E16" s="62"/>
      <c r="F16" s="62"/>
      <c r="G16" s="62"/>
      <c r="H16" s="62">
        <f t="shared" si="0"/>
        <v>0</v>
      </c>
      <c r="I16" s="62"/>
      <c r="J16" s="62">
        <f t="shared" si="1"/>
        <v>0</v>
      </c>
      <c r="K16" s="62">
        <f t="shared" si="2"/>
        <v>0</v>
      </c>
    </row>
    <row r="17" spans="1:11" s="9" customFormat="1" ht="33.75" customHeight="1" x14ac:dyDescent="0.35">
      <c r="A17" s="60">
        <v>10</v>
      </c>
      <c r="B17" s="64" t="s">
        <v>109</v>
      </c>
      <c r="C17" s="60" t="s">
        <v>36</v>
      </c>
      <c r="D17" s="62">
        <v>4.2</v>
      </c>
      <c r="E17" s="62"/>
      <c r="F17" s="62"/>
      <c r="G17" s="62"/>
      <c r="H17" s="62">
        <f t="shared" si="0"/>
        <v>0</v>
      </c>
      <c r="I17" s="62"/>
      <c r="J17" s="62">
        <f t="shared" si="1"/>
        <v>0</v>
      </c>
      <c r="K17" s="62">
        <f t="shared" si="2"/>
        <v>0</v>
      </c>
    </row>
    <row r="18" spans="1:11" s="9" customFormat="1" x14ac:dyDescent="0.35">
      <c r="A18" s="60"/>
      <c r="B18" s="78" t="s">
        <v>94</v>
      </c>
      <c r="C18" s="65"/>
      <c r="D18" s="66"/>
      <c r="E18" s="66"/>
      <c r="F18" s="62"/>
      <c r="G18" s="66"/>
      <c r="H18" s="62">
        <f t="shared" si="0"/>
        <v>0</v>
      </c>
      <c r="I18" s="66"/>
      <c r="J18" s="62">
        <f t="shared" si="1"/>
        <v>0</v>
      </c>
      <c r="K18" s="62">
        <f t="shared" si="2"/>
        <v>0</v>
      </c>
    </row>
    <row r="19" spans="1:11" s="9" customFormat="1" x14ac:dyDescent="0.35">
      <c r="A19" s="60">
        <v>1</v>
      </c>
      <c r="B19" s="78" t="s">
        <v>149</v>
      </c>
      <c r="C19" s="65" t="s">
        <v>35</v>
      </c>
      <c r="D19" s="62">
        <v>0.3</v>
      </c>
      <c r="E19" s="62"/>
      <c r="F19" s="62"/>
      <c r="G19" s="62"/>
      <c r="H19" s="62">
        <f t="shared" si="0"/>
        <v>0</v>
      </c>
      <c r="I19" s="62"/>
      <c r="J19" s="62">
        <f t="shared" si="1"/>
        <v>0</v>
      </c>
      <c r="K19" s="62">
        <f t="shared" si="2"/>
        <v>0</v>
      </c>
    </row>
    <row r="20" spans="1:11" s="9" customFormat="1" x14ac:dyDescent="0.35">
      <c r="A20" s="60"/>
      <c r="B20" s="64" t="s">
        <v>129</v>
      </c>
      <c r="C20" s="65" t="s">
        <v>35</v>
      </c>
      <c r="D20" s="66">
        <f>D19</f>
        <v>0.3</v>
      </c>
      <c r="E20" s="66"/>
      <c r="F20" s="62"/>
      <c r="G20" s="66"/>
      <c r="H20" s="62">
        <f t="shared" si="0"/>
        <v>0</v>
      </c>
      <c r="I20" s="66"/>
      <c r="J20" s="62">
        <f t="shared" si="1"/>
        <v>0</v>
      </c>
      <c r="K20" s="62">
        <f t="shared" si="2"/>
        <v>0</v>
      </c>
    </row>
    <row r="21" spans="1:11" s="9" customFormat="1" x14ac:dyDescent="0.35">
      <c r="A21" s="60"/>
      <c r="B21" s="64" t="s">
        <v>130</v>
      </c>
      <c r="C21" s="65" t="s">
        <v>36</v>
      </c>
      <c r="D21" s="66">
        <f>D20*0.25</f>
        <v>7.4999999999999997E-2</v>
      </c>
      <c r="E21" s="66"/>
      <c r="F21" s="62"/>
      <c r="G21" s="66"/>
      <c r="H21" s="62">
        <f t="shared" si="0"/>
        <v>0</v>
      </c>
      <c r="I21" s="66"/>
      <c r="J21" s="62">
        <f t="shared" si="1"/>
        <v>0</v>
      </c>
      <c r="K21" s="62">
        <f t="shared" si="2"/>
        <v>0</v>
      </c>
    </row>
    <row r="22" spans="1:11" s="9" customFormat="1" x14ac:dyDescent="0.35">
      <c r="A22" s="60"/>
      <c r="B22" s="64" t="s">
        <v>37</v>
      </c>
      <c r="C22" s="65" t="s">
        <v>38</v>
      </c>
      <c r="D22" s="66">
        <f>(D21+D20)*1</f>
        <v>0.375</v>
      </c>
      <c r="E22" s="66"/>
      <c r="F22" s="62"/>
      <c r="G22" s="66"/>
      <c r="H22" s="62">
        <f t="shared" si="0"/>
        <v>0</v>
      </c>
      <c r="I22" s="66"/>
      <c r="J22" s="62">
        <f t="shared" si="1"/>
        <v>0</v>
      </c>
      <c r="K22" s="62">
        <f t="shared" si="2"/>
        <v>0</v>
      </c>
    </row>
    <row r="23" spans="1:11" s="9" customFormat="1" ht="60.75" customHeight="1" x14ac:dyDescent="0.35">
      <c r="A23" s="67">
        <v>2</v>
      </c>
      <c r="B23" s="78" t="s">
        <v>150</v>
      </c>
      <c r="C23" s="60" t="s">
        <v>31</v>
      </c>
      <c r="D23" s="62">
        <v>3</v>
      </c>
      <c r="E23" s="62"/>
      <c r="F23" s="62"/>
      <c r="G23" s="62"/>
      <c r="H23" s="62">
        <f t="shared" si="0"/>
        <v>0</v>
      </c>
      <c r="I23" s="62"/>
      <c r="J23" s="62">
        <f t="shared" si="1"/>
        <v>0</v>
      </c>
      <c r="K23" s="62">
        <f t="shared" si="2"/>
        <v>0</v>
      </c>
    </row>
    <row r="24" spans="1:11" s="9" customFormat="1" x14ac:dyDescent="0.35">
      <c r="A24" s="60">
        <v>3</v>
      </c>
      <c r="B24" s="78" t="s">
        <v>162</v>
      </c>
      <c r="C24" s="58" t="s">
        <v>31</v>
      </c>
      <c r="D24" s="68">
        <v>3</v>
      </c>
      <c r="E24" s="68"/>
      <c r="F24" s="62"/>
      <c r="G24" s="68"/>
      <c r="H24" s="62">
        <f t="shared" si="0"/>
        <v>0</v>
      </c>
      <c r="I24" s="68"/>
      <c r="J24" s="62">
        <f t="shared" si="1"/>
        <v>0</v>
      </c>
      <c r="K24" s="62">
        <f t="shared" si="2"/>
        <v>0</v>
      </c>
    </row>
    <row r="25" spans="1:11" s="9" customFormat="1" ht="27" x14ac:dyDescent="0.35">
      <c r="A25" s="60"/>
      <c r="B25" s="64" t="s">
        <v>163</v>
      </c>
      <c r="C25" s="58" t="s">
        <v>31</v>
      </c>
      <c r="D25" s="68">
        <f>D24*1.1</f>
        <v>3.3000000000000003</v>
      </c>
      <c r="E25" s="68"/>
      <c r="F25" s="62"/>
      <c r="G25" s="68"/>
      <c r="H25" s="62">
        <f t="shared" si="0"/>
        <v>0</v>
      </c>
      <c r="I25" s="68"/>
      <c r="J25" s="62">
        <f t="shared" si="1"/>
        <v>0</v>
      </c>
      <c r="K25" s="62">
        <f t="shared" si="2"/>
        <v>0</v>
      </c>
    </row>
    <row r="26" spans="1:11" s="9" customFormat="1" x14ac:dyDescent="0.35">
      <c r="A26" s="60"/>
      <c r="B26" s="79" t="s">
        <v>159</v>
      </c>
      <c r="C26" s="58" t="s">
        <v>39</v>
      </c>
      <c r="D26" s="91">
        <f>D24*6</f>
        <v>18</v>
      </c>
      <c r="E26" s="68"/>
      <c r="F26" s="62"/>
      <c r="G26" s="68"/>
      <c r="H26" s="62">
        <f t="shared" si="0"/>
        <v>0</v>
      </c>
      <c r="I26" s="68"/>
      <c r="J26" s="62">
        <f t="shared" si="1"/>
        <v>0</v>
      </c>
      <c r="K26" s="62">
        <f t="shared" si="2"/>
        <v>0</v>
      </c>
    </row>
    <row r="27" spans="1:11" s="9" customFormat="1" x14ac:dyDescent="0.35">
      <c r="A27" s="60"/>
      <c r="B27" s="79" t="s">
        <v>164</v>
      </c>
      <c r="C27" s="58" t="s">
        <v>39</v>
      </c>
      <c r="D27" s="68">
        <f>D24*0.04</f>
        <v>0.12</v>
      </c>
      <c r="E27" s="68"/>
      <c r="F27" s="62"/>
      <c r="G27" s="68"/>
      <c r="H27" s="62">
        <f t="shared" si="0"/>
        <v>0</v>
      </c>
      <c r="I27" s="68"/>
      <c r="J27" s="62">
        <f t="shared" si="1"/>
        <v>0</v>
      </c>
      <c r="K27" s="62">
        <f t="shared" si="2"/>
        <v>0</v>
      </c>
    </row>
    <row r="28" spans="1:11" s="9" customFormat="1" x14ac:dyDescent="0.35">
      <c r="A28" s="70"/>
      <c r="B28" s="79" t="s">
        <v>161</v>
      </c>
      <c r="C28" s="58" t="s">
        <v>33</v>
      </c>
      <c r="D28" s="68">
        <f>D24*0.2</f>
        <v>0.60000000000000009</v>
      </c>
      <c r="E28" s="68"/>
      <c r="F28" s="62"/>
      <c r="G28" s="68"/>
      <c r="H28" s="62">
        <f t="shared" si="0"/>
        <v>0</v>
      </c>
      <c r="I28" s="68"/>
      <c r="J28" s="62">
        <f t="shared" si="1"/>
        <v>0</v>
      </c>
      <c r="K28" s="62">
        <f t="shared" si="2"/>
        <v>0</v>
      </c>
    </row>
    <row r="29" spans="1:11" s="9" customFormat="1" x14ac:dyDescent="0.35">
      <c r="A29" s="82"/>
      <c r="B29" s="79" t="s">
        <v>37</v>
      </c>
      <c r="C29" s="58" t="s">
        <v>38</v>
      </c>
      <c r="D29" s="68">
        <f>D25*0.07</f>
        <v>0.23100000000000004</v>
      </c>
      <c r="E29" s="68"/>
      <c r="F29" s="62"/>
      <c r="G29" s="68"/>
      <c r="H29" s="62">
        <f t="shared" si="0"/>
        <v>0</v>
      </c>
      <c r="I29" s="68"/>
      <c r="J29" s="62">
        <f t="shared" si="1"/>
        <v>0</v>
      </c>
      <c r="K29" s="62">
        <f t="shared" si="2"/>
        <v>0</v>
      </c>
    </row>
    <row r="30" spans="1:11" s="9" customFormat="1" ht="27" x14ac:dyDescent="0.35">
      <c r="A30" s="60">
        <v>4</v>
      </c>
      <c r="B30" s="78" t="s">
        <v>139</v>
      </c>
      <c r="C30" s="58" t="s">
        <v>31</v>
      </c>
      <c r="D30" s="68">
        <v>26</v>
      </c>
      <c r="E30" s="68"/>
      <c r="F30" s="62"/>
      <c r="G30" s="68"/>
      <c r="H30" s="62">
        <f t="shared" si="0"/>
        <v>0</v>
      </c>
      <c r="I30" s="68"/>
      <c r="J30" s="62">
        <f t="shared" si="1"/>
        <v>0</v>
      </c>
      <c r="K30" s="62">
        <f t="shared" si="2"/>
        <v>0</v>
      </c>
    </row>
    <row r="31" spans="1:11" s="9" customFormat="1" ht="27" x14ac:dyDescent="0.35">
      <c r="A31" s="60"/>
      <c r="B31" s="64" t="s">
        <v>138</v>
      </c>
      <c r="C31" s="58" t="s">
        <v>31</v>
      </c>
      <c r="D31" s="68">
        <f>D30*1.05</f>
        <v>27.3</v>
      </c>
      <c r="E31" s="68"/>
      <c r="F31" s="62"/>
      <c r="G31" s="68"/>
      <c r="H31" s="62">
        <f t="shared" si="0"/>
        <v>0</v>
      </c>
      <c r="I31" s="68"/>
      <c r="J31" s="62">
        <f t="shared" si="1"/>
        <v>0</v>
      </c>
      <c r="K31" s="62">
        <f t="shared" si="2"/>
        <v>0</v>
      </c>
    </row>
    <row r="32" spans="1:11" s="9" customFormat="1" x14ac:dyDescent="0.35">
      <c r="A32" s="60"/>
      <c r="B32" s="79" t="s">
        <v>133</v>
      </c>
      <c r="C32" s="58" t="s">
        <v>31</v>
      </c>
      <c r="D32" s="69">
        <f>D30*1.02</f>
        <v>26.52</v>
      </c>
      <c r="E32" s="69"/>
      <c r="F32" s="62"/>
      <c r="G32" s="69"/>
      <c r="H32" s="62">
        <f t="shared" si="0"/>
        <v>0</v>
      </c>
      <c r="I32" s="69"/>
      <c r="J32" s="62">
        <f t="shared" si="1"/>
        <v>0</v>
      </c>
      <c r="K32" s="62">
        <f t="shared" si="2"/>
        <v>0</v>
      </c>
    </row>
    <row r="33" spans="1:11" s="9" customFormat="1" x14ac:dyDescent="0.35">
      <c r="A33" s="60"/>
      <c r="B33" s="64" t="s">
        <v>134</v>
      </c>
      <c r="C33" s="58" t="s">
        <v>34</v>
      </c>
      <c r="D33" s="62">
        <f>D30*0.85</f>
        <v>22.099999999999998</v>
      </c>
      <c r="E33" s="62"/>
      <c r="F33" s="62"/>
      <c r="G33" s="62"/>
      <c r="H33" s="62">
        <f t="shared" si="0"/>
        <v>0</v>
      </c>
      <c r="I33" s="62"/>
      <c r="J33" s="62">
        <f t="shared" si="1"/>
        <v>0</v>
      </c>
      <c r="K33" s="62">
        <f t="shared" si="2"/>
        <v>0</v>
      </c>
    </row>
    <row r="34" spans="1:11" s="9" customFormat="1" x14ac:dyDescent="0.35">
      <c r="A34" s="60"/>
      <c r="B34" s="64" t="s">
        <v>135</v>
      </c>
      <c r="C34" s="59" t="s">
        <v>31</v>
      </c>
      <c r="D34" s="83">
        <f>D33*0.04</f>
        <v>0.8839999999999999</v>
      </c>
      <c r="E34" s="69"/>
      <c r="F34" s="62"/>
      <c r="G34" s="69"/>
      <c r="H34" s="62">
        <f t="shared" si="0"/>
        <v>0</v>
      </c>
      <c r="I34" s="69"/>
      <c r="J34" s="62">
        <f t="shared" si="1"/>
        <v>0</v>
      </c>
      <c r="K34" s="62">
        <f t="shared" si="2"/>
        <v>0</v>
      </c>
    </row>
    <row r="35" spans="1:11" s="9" customFormat="1" x14ac:dyDescent="0.35">
      <c r="A35" s="60"/>
      <c r="B35" s="79" t="s">
        <v>140</v>
      </c>
      <c r="C35" s="59" t="s">
        <v>39</v>
      </c>
      <c r="D35" s="69">
        <f>D33*0.05</f>
        <v>1.105</v>
      </c>
      <c r="E35" s="69"/>
      <c r="F35" s="62"/>
      <c r="G35" s="69"/>
      <c r="H35" s="62">
        <f t="shared" si="0"/>
        <v>0</v>
      </c>
      <c r="I35" s="69"/>
      <c r="J35" s="62">
        <f t="shared" si="1"/>
        <v>0</v>
      </c>
      <c r="K35" s="62">
        <f t="shared" si="2"/>
        <v>0</v>
      </c>
    </row>
    <row r="36" spans="1:11" s="9" customFormat="1" x14ac:dyDescent="0.35">
      <c r="A36" s="60"/>
      <c r="B36" s="79" t="s">
        <v>37</v>
      </c>
      <c r="C36" s="59" t="s">
        <v>38</v>
      </c>
      <c r="D36" s="69">
        <f>(D35+D34+D33+D32+D31)*0.05</f>
        <v>3.8954499999999999</v>
      </c>
      <c r="E36" s="69"/>
      <c r="F36" s="62"/>
      <c r="G36" s="69"/>
      <c r="H36" s="62">
        <f t="shared" si="0"/>
        <v>0</v>
      </c>
      <c r="I36" s="69"/>
      <c r="J36" s="62">
        <f t="shared" si="1"/>
        <v>0</v>
      </c>
      <c r="K36" s="62">
        <f t="shared" si="2"/>
        <v>0</v>
      </c>
    </row>
    <row r="37" spans="1:11" s="9" customFormat="1" ht="27" x14ac:dyDescent="0.35">
      <c r="A37" s="60">
        <v>5</v>
      </c>
      <c r="B37" s="78" t="s">
        <v>136</v>
      </c>
      <c r="C37" s="58" t="s">
        <v>31</v>
      </c>
      <c r="D37" s="68">
        <f>435-29</f>
        <v>406</v>
      </c>
      <c r="E37" s="68"/>
      <c r="F37" s="62"/>
      <c r="G37" s="68"/>
      <c r="H37" s="62">
        <f t="shared" si="0"/>
        <v>0</v>
      </c>
      <c r="I37" s="68"/>
      <c r="J37" s="62">
        <f t="shared" si="1"/>
        <v>0</v>
      </c>
      <c r="K37" s="62">
        <f t="shared" si="2"/>
        <v>0</v>
      </c>
    </row>
    <row r="38" spans="1:11" s="9" customFormat="1" ht="40.5" x14ac:dyDescent="0.35">
      <c r="A38" s="60"/>
      <c r="B38" s="64" t="s">
        <v>142</v>
      </c>
      <c r="C38" s="58" t="s">
        <v>39</v>
      </c>
      <c r="D38" s="68">
        <f>D37*0.35</f>
        <v>142.1</v>
      </c>
      <c r="E38" s="68"/>
      <c r="F38" s="62"/>
      <c r="G38" s="68"/>
      <c r="H38" s="62">
        <f t="shared" si="0"/>
        <v>0</v>
      </c>
      <c r="I38" s="68"/>
      <c r="J38" s="62">
        <f t="shared" si="1"/>
        <v>0</v>
      </c>
      <c r="K38" s="62">
        <f t="shared" si="2"/>
        <v>0</v>
      </c>
    </row>
    <row r="39" spans="1:11" s="9" customFormat="1" x14ac:dyDescent="0.35">
      <c r="A39" s="60"/>
      <c r="B39" s="79" t="s">
        <v>137</v>
      </c>
      <c r="C39" s="58" t="s">
        <v>39</v>
      </c>
      <c r="D39" s="68">
        <f>D37*0.15</f>
        <v>60.9</v>
      </c>
      <c r="E39" s="68"/>
      <c r="F39" s="62"/>
      <c r="G39" s="68"/>
      <c r="H39" s="62">
        <f t="shared" si="0"/>
        <v>0</v>
      </c>
      <c r="I39" s="68"/>
      <c r="J39" s="62">
        <f t="shared" si="1"/>
        <v>0</v>
      </c>
      <c r="K39" s="62">
        <f t="shared" si="2"/>
        <v>0</v>
      </c>
    </row>
    <row r="40" spans="1:11" s="9" customFormat="1" x14ac:dyDescent="0.35">
      <c r="A40" s="60"/>
      <c r="B40" s="79" t="s">
        <v>37</v>
      </c>
      <c r="C40" s="59" t="s">
        <v>38</v>
      </c>
      <c r="D40" s="68">
        <f>(D38+D37)*0.04</f>
        <v>21.924000000000003</v>
      </c>
      <c r="E40" s="68"/>
      <c r="F40" s="62"/>
      <c r="G40" s="68"/>
      <c r="H40" s="62">
        <f t="shared" si="0"/>
        <v>0</v>
      </c>
      <c r="I40" s="68"/>
      <c r="J40" s="62">
        <f t="shared" si="1"/>
        <v>0</v>
      </c>
      <c r="K40" s="62">
        <f t="shared" si="2"/>
        <v>0</v>
      </c>
    </row>
    <row r="41" spans="1:11" s="9" customFormat="1" x14ac:dyDescent="0.35">
      <c r="A41" s="60">
        <v>6</v>
      </c>
      <c r="B41" s="80" t="s">
        <v>141</v>
      </c>
      <c r="C41" s="58" t="s">
        <v>34</v>
      </c>
      <c r="D41" s="68">
        <v>72</v>
      </c>
      <c r="E41" s="68"/>
      <c r="F41" s="62"/>
      <c r="G41" s="68"/>
      <c r="H41" s="62">
        <f t="shared" si="0"/>
        <v>0</v>
      </c>
      <c r="I41" s="68"/>
      <c r="J41" s="62">
        <f t="shared" si="1"/>
        <v>0</v>
      </c>
      <c r="K41" s="62">
        <f t="shared" si="2"/>
        <v>0</v>
      </c>
    </row>
    <row r="42" spans="1:11" s="9" customFormat="1" x14ac:dyDescent="0.35">
      <c r="A42" s="60"/>
      <c r="B42" s="79" t="s">
        <v>143</v>
      </c>
      <c r="C42" s="58" t="s">
        <v>31</v>
      </c>
      <c r="D42" s="68">
        <f>D41*0.08</f>
        <v>5.76</v>
      </c>
      <c r="E42" s="68"/>
      <c r="F42" s="62"/>
      <c r="G42" s="68"/>
      <c r="H42" s="62">
        <f t="shared" si="0"/>
        <v>0</v>
      </c>
      <c r="I42" s="68"/>
      <c r="J42" s="62">
        <f t="shared" si="1"/>
        <v>0</v>
      </c>
      <c r="K42" s="62">
        <f t="shared" si="2"/>
        <v>0</v>
      </c>
    </row>
    <row r="43" spans="1:11" s="9" customFormat="1" x14ac:dyDescent="0.35">
      <c r="A43" s="60"/>
      <c r="B43" s="79" t="s">
        <v>124</v>
      </c>
      <c r="C43" s="59" t="s">
        <v>39</v>
      </c>
      <c r="D43" s="68">
        <f>D41*0.2</f>
        <v>14.4</v>
      </c>
      <c r="E43" s="68"/>
      <c r="F43" s="62"/>
      <c r="G43" s="68"/>
      <c r="H43" s="62">
        <f t="shared" si="0"/>
        <v>0</v>
      </c>
      <c r="I43" s="68"/>
      <c r="J43" s="62">
        <f t="shared" si="1"/>
        <v>0</v>
      </c>
      <c r="K43" s="62">
        <f t="shared" si="2"/>
        <v>0</v>
      </c>
    </row>
    <row r="44" spans="1:11" s="9" customFormat="1" x14ac:dyDescent="0.35">
      <c r="A44" s="60"/>
      <c r="B44" s="79" t="s">
        <v>131</v>
      </c>
      <c r="C44" s="59" t="s">
        <v>39</v>
      </c>
      <c r="D44" s="68">
        <f>D42*0.15</f>
        <v>0.86399999999999999</v>
      </c>
      <c r="E44" s="68"/>
      <c r="F44" s="62"/>
      <c r="G44" s="68"/>
      <c r="H44" s="62">
        <f t="shared" si="0"/>
        <v>0</v>
      </c>
      <c r="I44" s="68"/>
      <c r="J44" s="62">
        <f t="shared" si="1"/>
        <v>0</v>
      </c>
      <c r="K44" s="62">
        <f t="shared" si="2"/>
        <v>0</v>
      </c>
    </row>
    <row r="45" spans="1:11" s="9" customFormat="1" x14ac:dyDescent="0.35">
      <c r="A45" s="60"/>
      <c r="B45" s="79" t="s">
        <v>37</v>
      </c>
      <c r="C45" s="59" t="s">
        <v>38</v>
      </c>
      <c r="D45" s="68">
        <f>(D43+D42+D44)*0.04</f>
        <v>0.84096000000000004</v>
      </c>
      <c r="E45" s="68"/>
      <c r="F45" s="62"/>
      <c r="G45" s="68"/>
      <c r="H45" s="62">
        <f t="shared" si="0"/>
        <v>0</v>
      </c>
      <c r="I45" s="68"/>
      <c r="J45" s="62">
        <f t="shared" si="1"/>
        <v>0</v>
      </c>
      <c r="K45" s="62">
        <f t="shared" si="2"/>
        <v>0</v>
      </c>
    </row>
    <row r="46" spans="1:11" s="9" customFormat="1" x14ac:dyDescent="0.35">
      <c r="A46" s="60">
        <v>7</v>
      </c>
      <c r="B46" s="78" t="s">
        <v>152</v>
      </c>
      <c r="C46" s="58" t="s">
        <v>31</v>
      </c>
      <c r="D46" s="68">
        <v>9.5</v>
      </c>
      <c r="E46" s="84"/>
      <c r="F46" s="62"/>
      <c r="G46" s="84"/>
      <c r="H46" s="62">
        <f t="shared" si="0"/>
        <v>0</v>
      </c>
      <c r="I46" s="84"/>
      <c r="J46" s="62">
        <f t="shared" si="1"/>
        <v>0</v>
      </c>
      <c r="K46" s="62">
        <f t="shared" si="2"/>
        <v>0</v>
      </c>
    </row>
    <row r="47" spans="1:11" s="9" customFormat="1" x14ac:dyDescent="0.35">
      <c r="A47" s="60">
        <v>8</v>
      </c>
      <c r="B47" s="78" t="s">
        <v>154</v>
      </c>
      <c r="C47" s="58" t="s">
        <v>31</v>
      </c>
      <c r="D47" s="68">
        <v>22</v>
      </c>
      <c r="E47" s="84"/>
      <c r="F47" s="62"/>
      <c r="G47" s="84"/>
      <c r="H47" s="62">
        <f t="shared" si="0"/>
        <v>0</v>
      </c>
      <c r="I47" s="84"/>
      <c r="J47" s="62">
        <f t="shared" si="1"/>
        <v>0</v>
      </c>
      <c r="K47" s="62">
        <f t="shared" si="2"/>
        <v>0</v>
      </c>
    </row>
    <row r="48" spans="1:11" s="9" customFormat="1" x14ac:dyDescent="0.35">
      <c r="A48" s="60">
        <v>9</v>
      </c>
      <c r="B48" s="78" t="s">
        <v>153</v>
      </c>
      <c r="C48" s="58" t="s">
        <v>34</v>
      </c>
      <c r="D48" s="68">
        <v>10</v>
      </c>
      <c r="E48" s="84"/>
      <c r="F48" s="62"/>
      <c r="G48" s="84"/>
      <c r="H48" s="62">
        <f t="shared" si="0"/>
        <v>0</v>
      </c>
      <c r="I48" s="84"/>
      <c r="J48" s="62">
        <f t="shared" si="1"/>
        <v>0</v>
      </c>
      <c r="K48" s="62">
        <f t="shared" si="2"/>
        <v>0</v>
      </c>
    </row>
    <row r="49" spans="1:11" s="9" customFormat="1" x14ac:dyDescent="0.35">
      <c r="A49" s="60"/>
      <c r="B49" s="85" t="s">
        <v>145</v>
      </c>
      <c r="C49" s="53" t="s">
        <v>146</v>
      </c>
      <c r="D49" s="84">
        <f>D46*0.016+D47*0.035+D48*0.01</f>
        <v>1.022</v>
      </c>
      <c r="E49" s="84"/>
      <c r="F49" s="62"/>
      <c r="G49" s="84"/>
      <c r="H49" s="62">
        <f t="shared" si="0"/>
        <v>0</v>
      </c>
      <c r="I49" s="84"/>
      <c r="J49" s="62">
        <f t="shared" si="1"/>
        <v>0</v>
      </c>
      <c r="K49" s="62">
        <f t="shared" si="2"/>
        <v>0</v>
      </c>
    </row>
    <row r="50" spans="1:11" s="9" customFormat="1" x14ac:dyDescent="0.35">
      <c r="A50" s="60"/>
      <c r="B50" s="85" t="s">
        <v>151</v>
      </c>
      <c r="C50" s="53" t="s">
        <v>147</v>
      </c>
      <c r="D50" s="84">
        <f>D46*12</f>
        <v>114</v>
      </c>
      <c r="E50" s="84"/>
      <c r="F50" s="62"/>
      <c r="G50" s="84"/>
      <c r="H50" s="62">
        <f t="shared" si="0"/>
        <v>0</v>
      </c>
      <c r="I50" s="84"/>
      <c r="J50" s="62">
        <f t="shared" si="1"/>
        <v>0</v>
      </c>
      <c r="K50" s="62">
        <f t="shared" si="2"/>
        <v>0</v>
      </c>
    </row>
    <row r="51" spans="1:11" s="9" customFormat="1" x14ac:dyDescent="0.35">
      <c r="A51" s="60"/>
      <c r="B51" s="85" t="s">
        <v>148</v>
      </c>
      <c r="C51" s="53" t="s">
        <v>38</v>
      </c>
      <c r="D51" s="84">
        <f>0.16*D46</f>
        <v>1.52</v>
      </c>
      <c r="E51" s="84"/>
      <c r="F51" s="62"/>
      <c r="G51" s="84"/>
      <c r="H51" s="62">
        <f t="shared" si="0"/>
        <v>0</v>
      </c>
      <c r="I51" s="84"/>
      <c r="J51" s="62">
        <f t="shared" si="1"/>
        <v>0</v>
      </c>
      <c r="K51" s="62">
        <f t="shared" si="2"/>
        <v>0</v>
      </c>
    </row>
    <row r="52" spans="1:11" s="9" customFormat="1" ht="37.5" customHeight="1" x14ac:dyDescent="0.35">
      <c r="A52" s="60">
        <v>10</v>
      </c>
      <c r="B52" s="78" t="s">
        <v>169</v>
      </c>
      <c r="C52" s="58" t="s">
        <v>31</v>
      </c>
      <c r="D52" s="68">
        <v>18</v>
      </c>
      <c r="E52" s="68"/>
      <c r="F52" s="62"/>
      <c r="G52" s="68"/>
      <c r="H52" s="62">
        <f t="shared" si="0"/>
        <v>0</v>
      </c>
      <c r="I52" s="68"/>
      <c r="J52" s="62">
        <f t="shared" si="1"/>
        <v>0</v>
      </c>
      <c r="K52" s="62">
        <f t="shared" si="2"/>
        <v>0</v>
      </c>
    </row>
    <row r="53" spans="1:11" s="9" customFormat="1" ht="27" x14ac:dyDescent="0.35">
      <c r="A53" s="63"/>
      <c r="B53" s="64" t="s">
        <v>158</v>
      </c>
      <c r="C53" s="58" t="s">
        <v>31</v>
      </c>
      <c r="D53" s="68">
        <f>D52*1.05</f>
        <v>18.900000000000002</v>
      </c>
      <c r="E53" s="68"/>
      <c r="F53" s="62"/>
      <c r="G53" s="68"/>
      <c r="H53" s="62">
        <f t="shared" si="0"/>
        <v>0</v>
      </c>
      <c r="I53" s="68"/>
      <c r="J53" s="62">
        <f t="shared" si="1"/>
        <v>0</v>
      </c>
      <c r="K53" s="62">
        <f t="shared" si="2"/>
        <v>0</v>
      </c>
    </row>
    <row r="54" spans="1:11" s="9" customFormat="1" x14ac:dyDescent="0.35">
      <c r="A54" s="63"/>
      <c r="B54" s="79" t="s">
        <v>159</v>
      </c>
      <c r="C54" s="58" t="s">
        <v>39</v>
      </c>
      <c r="D54" s="90">
        <f>D52*4.5</f>
        <v>81</v>
      </c>
      <c r="E54" s="68"/>
      <c r="F54" s="62"/>
      <c r="G54" s="68"/>
      <c r="H54" s="62">
        <f t="shared" si="0"/>
        <v>0</v>
      </c>
      <c r="I54" s="68"/>
      <c r="J54" s="62">
        <f t="shared" si="1"/>
        <v>0</v>
      </c>
      <c r="K54" s="62">
        <f t="shared" si="2"/>
        <v>0</v>
      </c>
    </row>
    <row r="55" spans="1:11" s="9" customFormat="1" x14ac:dyDescent="0.35">
      <c r="A55" s="63"/>
      <c r="B55" s="79" t="s">
        <v>160</v>
      </c>
      <c r="C55" s="58" t="s">
        <v>39</v>
      </c>
      <c r="D55" s="68">
        <f>D52*0.04</f>
        <v>0.72</v>
      </c>
      <c r="E55" s="68"/>
      <c r="F55" s="62"/>
      <c r="G55" s="68"/>
      <c r="H55" s="62">
        <f t="shared" si="0"/>
        <v>0</v>
      </c>
      <c r="I55" s="68"/>
      <c r="J55" s="62">
        <f t="shared" si="1"/>
        <v>0</v>
      </c>
      <c r="K55" s="62">
        <f t="shared" si="2"/>
        <v>0</v>
      </c>
    </row>
    <row r="56" spans="1:11" s="9" customFormat="1" x14ac:dyDescent="0.35">
      <c r="A56" s="63"/>
      <c r="B56" s="79" t="s">
        <v>161</v>
      </c>
      <c r="C56" s="58" t="s">
        <v>33</v>
      </c>
      <c r="D56" s="68">
        <f>D52*0.1</f>
        <v>1.8</v>
      </c>
      <c r="E56" s="68"/>
      <c r="F56" s="62"/>
      <c r="G56" s="68"/>
      <c r="H56" s="62">
        <f t="shared" si="0"/>
        <v>0</v>
      </c>
      <c r="I56" s="68"/>
      <c r="J56" s="62">
        <f t="shared" si="1"/>
        <v>0</v>
      </c>
      <c r="K56" s="62">
        <f t="shared" si="2"/>
        <v>0</v>
      </c>
    </row>
    <row r="57" spans="1:11" s="9" customFormat="1" x14ac:dyDescent="0.35">
      <c r="A57" s="63"/>
      <c r="B57" s="79" t="s">
        <v>37</v>
      </c>
      <c r="C57" s="58" t="s">
        <v>38</v>
      </c>
      <c r="D57" s="68">
        <f>D53*0.08</f>
        <v>1.5120000000000002</v>
      </c>
      <c r="E57" s="68"/>
      <c r="F57" s="62"/>
      <c r="G57" s="68"/>
      <c r="H57" s="62">
        <f t="shared" si="0"/>
        <v>0</v>
      </c>
      <c r="I57" s="68"/>
      <c r="J57" s="62">
        <f t="shared" si="1"/>
        <v>0</v>
      </c>
      <c r="K57" s="62">
        <f t="shared" si="2"/>
        <v>0</v>
      </c>
    </row>
    <row r="58" spans="1:11" s="9" customFormat="1" x14ac:dyDescent="0.35">
      <c r="A58" s="60">
        <v>11</v>
      </c>
      <c r="B58" s="78" t="s">
        <v>71</v>
      </c>
      <c r="C58" s="65" t="s">
        <v>34</v>
      </c>
      <c r="D58" s="66">
        <v>12</v>
      </c>
      <c r="E58" s="66"/>
      <c r="F58" s="62"/>
      <c r="G58" s="66"/>
      <c r="H58" s="62">
        <f t="shared" si="0"/>
        <v>0</v>
      </c>
      <c r="I58" s="66"/>
      <c r="J58" s="62">
        <f t="shared" si="1"/>
        <v>0</v>
      </c>
      <c r="K58" s="62">
        <f t="shared" si="2"/>
        <v>0</v>
      </c>
    </row>
    <row r="59" spans="1:11" s="9" customFormat="1" x14ac:dyDescent="0.35">
      <c r="A59" s="63"/>
      <c r="B59" s="64" t="s">
        <v>123</v>
      </c>
      <c r="C59" s="65" t="s">
        <v>34</v>
      </c>
      <c r="D59" s="66">
        <f>D58*1.03</f>
        <v>12.36</v>
      </c>
      <c r="E59" s="66"/>
      <c r="F59" s="62"/>
      <c r="G59" s="66"/>
      <c r="H59" s="62">
        <f t="shared" si="0"/>
        <v>0</v>
      </c>
      <c r="I59" s="66"/>
      <c r="J59" s="62">
        <f t="shared" si="1"/>
        <v>0</v>
      </c>
      <c r="K59" s="62">
        <f t="shared" si="2"/>
        <v>0</v>
      </c>
    </row>
    <row r="60" spans="1:11" s="9" customFormat="1" x14ac:dyDescent="0.35">
      <c r="A60" s="63"/>
      <c r="B60" s="64" t="s">
        <v>37</v>
      </c>
      <c r="C60" s="65" t="s">
        <v>38</v>
      </c>
      <c r="D60" s="66">
        <v>5</v>
      </c>
      <c r="E60" s="66"/>
      <c r="F60" s="62"/>
      <c r="G60" s="66"/>
      <c r="H60" s="62">
        <f t="shared" si="0"/>
        <v>0</v>
      </c>
      <c r="I60" s="66"/>
      <c r="J60" s="62">
        <f t="shared" si="1"/>
        <v>0</v>
      </c>
      <c r="K60" s="62">
        <f t="shared" si="2"/>
        <v>0</v>
      </c>
    </row>
    <row r="61" spans="1:11" s="9" customFormat="1" x14ac:dyDescent="0.35">
      <c r="A61" s="60">
        <v>12</v>
      </c>
      <c r="B61" s="86" t="s">
        <v>155</v>
      </c>
      <c r="C61" s="43" t="s">
        <v>31</v>
      </c>
      <c r="D61" s="68">
        <v>27</v>
      </c>
      <c r="E61" s="84"/>
      <c r="F61" s="62"/>
      <c r="G61" s="84"/>
      <c r="H61" s="62">
        <f t="shared" si="0"/>
        <v>0</v>
      </c>
      <c r="I61" s="84"/>
      <c r="J61" s="62">
        <f t="shared" si="1"/>
        <v>0</v>
      </c>
      <c r="K61" s="62">
        <f t="shared" si="2"/>
        <v>0</v>
      </c>
    </row>
    <row r="62" spans="1:11" s="9" customFormat="1" ht="27" x14ac:dyDescent="0.35">
      <c r="A62" s="63"/>
      <c r="B62" s="87" t="s">
        <v>156</v>
      </c>
      <c r="C62" s="53" t="s">
        <v>31</v>
      </c>
      <c r="D62" s="84">
        <f>D61</f>
        <v>27</v>
      </c>
      <c r="E62" s="84"/>
      <c r="F62" s="62"/>
      <c r="G62" s="84"/>
      <c r="H62" s="62">
        <f t="shared" si="0"/>
        <v>0</v>
      </c>
      <c r="I62" s="84"/>
      <c r="J62" s="62">
        <f t="shared" si="1"/>
        <v>0</v>
      </c>
      <c r="K62" s="62">
        <f t="shared" si="2"/>
        <v>0</v>
      </c>
    </row>
    <row r="63" spans="1:11" s="9" customFormat="1" ht="33.75" customHeight="1" x14ac:dyDescent="0.35">
      <c r="A63" s="63"/>
      <c r="B63" s="64" t="s">
        <v>157</v>
      </c>
      <c r="C63" s="53" t="s">
        <v>31</v>
      </c>
      <c r="D63" s="88">
        <f>D61*0.98</f>
        <v>26.46</v>
      </c>
      <c r="E63" s="84"/>
      <c r="F63" s="62"/>
      <c r="G63" s="84"/>
      <c r="H63" s="62">
        <f t="shared" si="0"/>
        <v>0</v>
      </c>
      <c r="I63" s="84"/>
      <c r="J63" s="62">
        <f t="shared" si="1"/>
        <v>0</v>
      </c>
      <c r="K63" s="62">
        <f t="shared" si="2"/>
        <v>0</v>
      </c>
    </row>
    <row r="64" spans="1:11" s="9" customFormat="1" x14ac:dyDescent="0.35">
      <c r="A64" s="70"/>
      <c r="B64" s="89" t="s">
        <v>37</v>
      </c>
      <c r="C64" s="53" t="s">
        <v>38</v>
      </c>
      <c r="D64" s="84">
        <f>D61*0.07</f>
        <v>1.8900000000000001</v>
      </c>
      <c r="E64" s="84"/>
      <c r="F64" s="62"/>
      <c r="G64" s="84"/>
      <c r="H64" s="62">
        <f t="shared" si="0"/>
        <v>0</v>
      </c>
      <c r="I64" s="84"/>
      <c r="J64" s="62">
        <f t="shared" si="1"/>
        <v>0</v>
      </c>
      <c r="K64" s="62">
        <f t="shared" si="2"/>
        <v>0</v>
      </c>
    </row>
    <row r="65" spans="1:11" s="9" customFormat="1" ht="27" x14ac:dyDescent="0.35">
      <c r="A65" s="60">
        <v>13</v>
      </c>
      <c r="B65" s="92" t="s">
        <v>239</v>
      </c>
      <c r="C65" s="43" t="s">
        <v>31</v>
      </c>
      <c r="D65" s="68">
        <v>810</v>
      </c>
      <c r="E65" s="84"/>
      <c r="F65" s="62"/>
      <c r="G65" s="84"/>
      <c r="H65" s="62">
        <f t="shared" si="0"/>
        <v>0</v>
      </c>
      <c r="I65" s="84"/>
      <c r="J65" s="62">
        <f t="shared" si="1"/>
        <v>0</v>
      </c>
      <c r="K65" s="62">
        <f t="shared" si="2"/>
        <v>0</v>
      </c>
    </row>
    <row r="66" spans="1:11" s="9" customFormat="1" x14ac:dyDescent="0.35">
      <c r="A66" s="60"/>
      <c r="B66" s="89" t="s">
        <v>95</v>
      </c>
      <c r="C66" s="53" t="s">
        <v>39</v>
      </c>
      <c r="D66" s="88">
        <f>0.7*D65</f>
        <v>567</v>
      </c>
      <c r="E66" s="84"/>
      <c r="F66" s="62"/>
      <c r="G66" s="84"/>
      <c r="H66" s="62">
        <f t="shared" si="0"/>
        <v>0</v>
      </c>
      <c r="I66" s="84"/>
      <c r="J66" s="62">
        <f t="shared" si="1"/>
        <v>0</v>
      </c>
      <c r="K66" s="62">
        <f t="shared" si="2"/>
        <v>0</v>
      </c>
    </row>
    <row r="67" spans="1:11" s="9" customFormat="1" ht="32.25" customHeight="1" x14ac:dyDescent="0.35">
      <c r="A67" s="60"/>
      <c r="B67" s="64" t="s">
        <v>167</v>
      </c>
      <c r="C67" s="53" t="s">
        <v>39</v>
      </c>
      <c r="D67" s="88">
        <f>D65*0.28</f>
        <v>226.8</v>
      </c>
      <c r="E67" s="84"/>
      <c r="F67" s="62"/>
      <c r="G67" s="84"/>
      <c r="H67" s="62">
        <f t="shared" si="0"/>
        <v>0</v>
      </c>
      <c r="I67" s="84"/>
      <c r="J67" s="62">
        <f t="shared" si="1"/>
        <v>0</v>
      </c>
      <c r="K67" s="62">
        <f t="shared" si="2"/>
        <v>0</v>
      </c>
    </row>
    <row r="68" spans="1:11" s="9" customFormat="1" x14ac:dyDescent="0.35">
      <c r="A68" s="60"/>
      <c r="B68" s="64" t="s">
        <v>168</v>
      </c>
      <c r="C68" s="53" t="s">
        <v>39</v>
      </c>
      <c r="D68" s="88">
        <f>D65*0.12</f>
        <v>97.2</v>
      </c>
      <c r="E68" s="84"/>
      <c r="F68" s="62"/>
      <c r="G68" s="84"/>
      <c r="H68" s="62">
        <f t="shared" si="0"/>
        <v>0</v>
      </c>
      <c r="I68" s="84"/>
      <c r="J68" s="62">
        <f t="shared" si="1"/>
        <v>0</v>
      </c>
      <c r="K68" s="62">
        <f t="shared" si="2"/>
        <v>0</v>
      </c>
    </row>
    <row r="69" spans="1:11" s="9" customFormat="1" x14ac:dyDescent="0.35">
      <c r="A69" s="60"/>
      <c r="B69" s="89" t="s">
        <v>96</v>
      </c>
      <c r="C69" s="53" t="s">
        <v>31</v>
      </c>
      <c r="D69" s="84">
        <f>0.009*D65</f>
        <v>7.2899999999999991</v>
      </c>
      <c r="E69" s="84"/>
      <c r="F69" s="62"/>
      <c r="G69" s="84"/>
      <c r="H69" s="62">
        <f t="shared" si="0"/>
        <v>0</v>
      </c>
      <c r="I69" s="84"/>
      <c r="J69" s="62">
        <f t="shared" si="1"/>
        <v>0</v>
      </c>
      <c r="K69" s="62">
        <f t="shared" si="2"/>
        <v>0</v>
      </c>
    </row>
    <row r="70" spans="1:11" s="9" customFormat="1" x14ac:dyDescent="0.35">
      <c r="A70" s="60"/>
      <c r="B70" s="89" t="s">
        <v>165</v>
      </c>
      <c r="C70" s="53" t="s">
        <v>34</v>
      </c>
      <c r="D70" s="88">
        <f>0.4*D65</f>
        <v>324</v>
      </c>
      <c r="E70" s="84"/>
      <c r="F70" s="62"/>
      <c r="G70" s="84"/>
      <c r="H70" s="62">
        <f t="shared" si="0"/>
        <v>0</v>
      </c>
      <c r="I70" s="84"/>
      <c r="J70" s="62">
        <f t="shared" si="1"/>
        <v>0</v>
      </c>
      <c r="K70" s="62">
        <f t="shared" si="2"/>
        <v>0</v>
      </c>
    </row>
    <row r="71" spans="1:11" s="9" customFormat="1" x14ac:dyDescent="0.35">
      <c r="A71" s="60"/>
      <c r="B71" s="89" t="s">
        <v>166</v>
      </c>
      <c r="C71" s="53" t="s">
        <v>34</v>
      </c>
      <c r="D71" s="88">
        <f>0.26*D65</f>
        <v>210.6</v>
      </c>
      <c r="E71" s="84"/>
      <c r="F71" s="62"/>
      <c r="G71" s="84"/>
      <c r="H71" s="62">
        <f t="shared" si="0"/>
        <v>0</v>
      </c>
      <c r="I71" s="84"/>
      <c r="J71" s="62">
        <f t="shared" si="1"/>
        <v>0</v>
      </c>
      <c r="K71" s="62">
        <f t="shared" si="2"/>
        <v>0</v>
      </c>
    </row>
    <row r="72" spans="1:11" s="9" customFormat="1" x14ac:dyDescent="0.35">
      <c r="A72" s="81"/>
      <c r="B72" s="89" t="s">
        <v>37</v>
      </c>
      <c r="C72" s="53" t="s">
        <v>38</v>
      </c>
      <c r="D72" s="84">
        <f>D65*0.03</f>
        <v>24.3</v>
      </c>
      <c r="E72" s="84"/>
      <c r="F72" s="62"/>
      <c r="G72" s="84"/>
      <c r="H72" s="62">
        <f t="shared" ref="H72:H89" si="3">G72*D72</f>
        <v>0</v>
      </c>
      <c r="I72" s="84"/>
      <c r="J72" s="62">
        <f t="shared" ref="J72:J89" si="4">I72*D72</f>
        <v>0</v>
      </c>
      <c r="K72" s="62">
        <f t="shared" ref="K72:K88" si="5">J72+H72+F72</f>
        <v>0</v>
      </c>
    </row>
    <row r="73" spans="1:11" s="9" customFormat="1" ht="54" x14ac:dyDescent="0.35">
      <c r="A73" s="60">
        <v>14</v>
      </c>
      <c r="B73" s="78" t="s">
        <v>240</v>
      </c>
      <c r="C73" s="60" t="s">
        <v>31</v>
      </c>
      <c r="D73" s="62">
        <v>6</v>
      </c>
      <c r="E73" s="62"/>
      <c r="F73" s="62"/>
      <c r="G73" s="62"/>
      <c r="H73" s="62">
        <f t="shared" si="3"/>
        <v>0</v>
      </c>
      <c r="I73" s="62"/>
      <c r="J73" s="62">
        <f t="shared" si="4"/>
        <v>0</v>
      </c>
      <c r="K73" s="62">
        <f t="shared" si="5"/>
        <v>0</v>
      </c>
    </row>
    <row r="74" spans="1:11" s="9" customFormat="1" x14ac:dyDescent="0.35">
      <c r="A74" s="60">
        <v>15</v>
      </c>
      <c r="B74" s="78" t="s">
        <v>170</v>
      </c>
      <c r="C74" s="60" t="s">
        <v>31</v>
      </c>
      <c r="D74" s="62">
        <v>3</v>
      </c>
      <c r="E74" s="62"/>
      <c r="F74" s="62"/>
      <c r="G74" s="62"/>
      <c r="H74" s="62">
        <f t="shared" si="3"/>
        <v>0</v>
      </c>
      <c r="I74" s="62"/>
      <c r="J74" s="62">
        <f t="shared" si="4"/>
        <v>0</v>
      </c>
      <c r="K74" s="62">
        <f t="shared" si="5"/>
        <v>0</v>
      </c>
    </row>
    <row r="75" spans="1:11" s="9" customFormat="1" ht="27" x14ac:dyDescent="0.35">
      <c r="A75" s="60">
        <v>16</v>
      </c>
      <c r="B75" s="78" t="s">
        <v>171</v>
      </c>
      <c r="C75" s="60" t="s">
        <v>31</v>
      </c>
      <c r="D75" s="62">
        <v>9</v>
      </c>
      <c r="E75" s="62"/>
      <c r="F75" s="62"/>
      <c r="G75" s="62"/>
      <c r="H75" s="62">
        <f t="shared" si="3"/>
        <v>0</v>
      </c>
      <c r="I75" s="62"/>
      <c r="J75" s="62">
        <f t="shared" si="4"/>
        <v>0</v>
      </c>
      <c r="K75" s="62">
        <f t="shared" si="5"/>
        <v>0</v>
      </c>
    </row>
    <row r="76" spans="1:11" s="9" customFormat="1" x14ac:dyDescent="0.35">
      <c r="A76" s="70">
        <v>17</v>
      </c>
      <c r="B76" s="78" t="s">
        <v>98</v>
      </c>
      <c r="C76" s="60" t="s">
        <v>34</v>
      </c>
      <c r="D76" s="62">
        <v>5</v>
      </c>
      <c r="E76" s="62"/>
      <c r="F76" s="62"/>
      <c r="G76" s="62"/>
      <c r="H76" s="62">
        <f t="shared" si="3"/>
        <v>0</v>
      </c>
      <c r="I76" s="62"/>
      <c r="J76" s="62">
        <f t="shared" si="4"/>
        <v>0</v>
      </c>
      <c r="K76" s="62">
        <f t="shared" si="5"/>
        <v>0</v>
      </c>
    </row>
    <row r="77" spans="1:11" s="9" customFormat="1" x14ac:dyDescent="0.35">
      <c r="A77" s="82"/>
      <c r="B77" s="79" t="s">
        <v>172</v>
      </c>
      <c r="C77" s="58" t="s">
        <v>32</v>
      </c>
      <c r="D77" s="68">
        <v>2</v>
      </c>
      <c r="E77" s="68"/>
      <c r="F77" s="62"/>
      <c r="G77" s="68"/>
      <c r="H77" s="62">
        <f t="shared" si="3"/>
        <v>0</v>
      </c>
      <c r="I77" s="68"/>
      <c r="J77" s="62">
        <f t="shared" si="4"/>
        <v>0</v>
      </c>
      <c r="K77" s="62">
        <f t="shared" si="5"/>
        <v>0</v>
      </c>
    </row>
    <row r="78" spans="1:11" s="9" customFormat="1" x14ac:dyDescent="0.35">
      <c r="A78" s="82"/>
      <c r="B78" s="64" t="s">
        <v>173</v>
      </c>
      <c r="C78" s="58" t="s">
        <v>32</v>
      </c>
      <c r="D78" s="68">
        <v>8</v>
      </c>
      <c r="E78" s="68"/>
      <c r="F78" s="62"/>
      <c r="G78" s="68"/>
      <c r="H78" s="62">
        <f t="shared" si="3"/>
        <v>0</v>
      </c>
      <c r="I78" s="68"/>
      <c r="J78" s="62">
        <f t="shared" si="4"/>
        <v>0</v>
      </c>
      <c r="K78" s="62">
        <f t="shared" si="5"/>
        <v>0</v>
      </c>
    </row>
    <row r="79" spans="1:11" s="9" customFormat="1" x14ac:dyDescent="0.35">
      <c r="A79" s="70"/>
      <c r="B79" s="64" t="s">
        <v>37</v>
      </c>
      <c r="C79" s="65" t="s">
        <v>38</v>
      </c>
      <c r="D79" s="66">
        <v>5.5</v>
      </c>
      <c r="E79" s="66"/>
      <c r="F79" s="62"/>
      <c r="G79" s="66"/>
      <c r="H79" s="62">
        <f t="shared" si="3"/>
        <v>0</v>
      </c>
      <c r="I79" s="66"/>
      <c r="J79" s="62">
        <f t="shared" si="4"/>
        <v>0</v>
      </c>
      <c r="K79" s="62">
        <f t="shared" si="5"/>
        <v>0</v>
      </c>
    </row>
    <row r="80" spans="1:11" s="9" customFormat="1" ht="27" x14ac:dyDescent="0.35">
      <c r="A80" s="60">
        <v>18</v>
      </c>
      <c r="B80" s="78" t="s">
        <v>174</v>
      </c>
      <c r="C80" s="60" t="s">
        <v>35</v>
      </c>
      <c r="D80" s="62">
        <v>1.5</v>
      </c>
      <c r="E80" s="62"/>
      <c r="F80" s="62"/>
      <c r="G80" s="62"/>
      <c r="H80" s="62">
        <f t="shared" si="3"/>
        <v>0</v>
      </c>
      <c r="I80" s="62"/>
      <c r="J80" s="62">
        <f t="shared" si="4"/>
        <v>0</v>
      </c>
      <c r="K80" s="62">
        <f t="shared" si="5"/>
        <v>0</v>
      </c>
    </row>
    <row r="81" spans="1:11" s="9" customFormat="1" x14ac:dyDescent="0.35">
      <c r="A81" s="60"/>
      <c r="B81" s="64" t="s">
        <v>175</v>
      </c>
      <c r="C81" s="60" t="s">
        <v>35</v>
      </c>
      <c r="D81" s="62">
        <f>D80*1.02</f>
        <v>1.53</v>
      </c>
      <c r="E81" s="62"/>
      <c r="F81" s="62"/>
      <c r="G81" s="62"/>
      <c r="H81" s="62">
        <f t="shared" si="3"/>
        <v>0</v>
      </c>
      <c r="I81" s="62"/>
      <c r="J81" s="62">
        <f t="shared" si="4"/>
        <v>0</v>
      </c>
      <c r="K81" s="62">
        <f t="shared" si="5"/>
        <v>0</v>
      </c>
    </row>
    <row r="82" spans="1:11" s="9" customFormat="1" x14ac:dyDescent="0.35">
      <c r="A82" s="60"/>
      <c r="B82" s="64" t="s">
        <v>176</v>
      </c>
      <c r="C82" s="60" t="s">
        <v>34</v>
      </c>
      <c r="D82" s="62">
        <v>12</v>
      </c>
      <c r="E82" s="62"/>
      <c r="F82" s="62"/>
      <c r="G82" s="62"/>
      <c r="H82" s="62">
        <f t="shared" si="3"/>
        <v>0</v>
      </c>
      <c r="I82" s="62"/>
      <c r="J82" s="62">
        <f t="shared" si="4"/>
        <v>0</v>
      </c>
      <c r="K82" s="62">
        <f t="shared" si="5"/>
        <v>0</v>
      </c>
    </row>
    <row r="83" spans="1:11" s="9" customFormat="1" x14ac:dyDescent="0.35">
      <c r="A83" s="60"/>
      <c r="B83" s="64" t="s">
        <v>177</v>
      </c>
      <c r="C83" s="60" t="s">
        <v>39</v>
      </c>
      <c r="D83" s="62">
        <v>0.8</v>
      </c>
      <c r="E83" s="62"/>
      <c r="F83" s="62"/>
      <c r="G83" s="62"/>
      <c r="H83" s="62">
        <f t="shared" si="3"/>
        <v>0</v>
      </c>
      <c r="I83" s="62"/>
      <c r="J83" s="62">
        <f t="shared" si="4"/>
        <v>0</v>
      </c>
      <c r="K83" s="62">
        <f t="shared" si="5"/>
        <v>0</v>
      </c>
    </row>
    <row r="84" spans="1:11" s="9" customFormat="1" x14ac:dyDescent="0.35">
      <c r="A84" s="60"/>
      <c r="B84" s="64" t="s">
        <v>37</v>
      </c>
      <c r="C84" s="65" t="s">
        <v>38</v>
      </c>
      <c r="D84" s="66">
        <v>2.1</v>
      </c>
      <c r="E84" s="66"/>
      <c r="F84" s="62"/>
      <c r="G84" s="66"/>
      <c r="H84" s="62">
        <f t="shared" si="3"/>
        <v>0</v>
      </c>
      <c r="I84" s="66"/>
      <c r="J84" s="62">
        <f t="shared" si="4"/>
        <v>0</v>
      </c>
      <c r="K84" s="62">
        <f t="shared" si="5"/>
        <v>0</v>
      </c>
    </row>
    <row r="85" spans="1:11" s="9" customFormat="1" ht="27" x14ac:dyDescent="0.35">
      <c r="A85" s="60">
        <v>19</v>
      </c>
      <c r="B85" s="78" t="s">
        <v>178</v>
      </c>
      <c r="C85" s="60" t="s">
        <v>33</v>
      </c>
      <c r="D85" s="62">
        <v>1</v>
      </c>
      <c r="E85" s="62"/>
      <c r="F85" s="62"/>
      <c r="G85" s="62"/>
      <c r="H85" s="62">
        <f t="shared" si="3"/>
        <v>0</v>
      </c>
      <c r="I85" s="62"/>
      <c r="J85" s="62">
        <f t="shared" si="4"/>
        <v>0</v>
      </c>
      <c r="K85" s="62">
        <f t="shared" si="5"/>
        <v>0</v>
      </c>
    </row>
    <row r="86" spans="1:11" s="9" customFormat="1" ht="27" x14ac:dyDescent="0.35">
      <c r="A86" s="60">
        <v>20</v>
      </c>
      <c r="B86" s="78" t="s">
        <v>230</v>
      </c>
      <c r="C86" s="60" t="s">
        <v>31</v>
      </c>
      <c r="D86" s="62">
        <v>10</v>
      </c>
      <c r="E86" s="62"/>
      <c r="F86" s="62"/>
      <c r="G86" s="62"/>
      <c r="H86" s="62">
        <f t="shared" si="3"/>
        <v>0</v>
      </c>
      <c r="I86" s="62"/>
      <c r="J86" s="62">
        <f t="shared" si="4"/>
        <v>0</v>
      </c>
      <c r="K86" s="62">
        <f t="shared" si="5"/>
        <v>0</v>
      </c>
    </row>
    <row r="87" spans="1:11" s="9" customFormat="1" x14ac:dyDescent="0.35">
      <c r="A87" s="60"/>
      <c r="B87" s="64" t="s">
        <v>99</v>
      </c>
      <c r="C87" s="60" t="s">
        <v>35</v>
      </c>
      <c r="D87" s="62">
        <f>D86*1.02*0.18</f>
        <v>1.8359999999999999</v>
      </c>
      <c r="E87" s="62"/>
      <c r="F87" s="62"/>
      <c r="G87" s="62"/>
      <c r="H87" s="62">
        <f t="shared" si="3"/>
        <v>0</v>
      </c>
      <c r="I87" s="62"/>
      <c r="J87" s="62">
        <f t="shared" si="4"/>
        <v>0</v>
      </c>
      <c r="K87" s="62">
        <f t="shared" si="5"/>
        <v>0</v>
      </c>
    </row>
    <row r="88" spans="1:11" s="9" customFormat="1" x14ac:dyDescent="0.35">
      <c r="A88" s="60"/>
      <c r="B88" s="64" t="s">
        <v>125</v>
      </c>
      <c r="C88" s="60" t="s">
        <v>31</v>
      </c>
      <c r="D88" s="62">
        <f>D86</f>
        <v>10</v>
      </c>
      <c r="E88" s="62"/>
      <c r="F88" s="62"/>
      <c r="G88" s="62"/>
      <c r="H88" s="62">
        <f t="shared" si="3"/>
        <v>0</v>
      </c>
      <c r="I88" s="62"/>
      <c r="J88" s="62">
        <f t="shared" si="4"/>
        <v>0</v>
      </c>
      <c r="K88" s="62">
        <f t="shared" si="5"/>
        <v>0</v>
      </c>
    </row>
    <row r="89" spans="1:11" s="9" customFormat="1" x14ac:dyDescent="0.35">
      <c r="A89" s="60"/>
      <c r="B89" s="64" t="s">
        <v>37</v>
      </c>
      <c r="C89" s="65" t="s">
        <v>38</v>
      </c>
      <c r="D89" s="66">
        <v>4.4000000000000004</v>
      </c>
      <c r="E89" s="66"/>
      <c r="F89" s="62"/>
      <c r="G89" s="66"/>
      <c r="H89" s="62">
        <f t="shared" si="3"/>
        <v>0</v>
      </c>
      <c r="I89" s="66"/>
      <c r="J89" s="62">
        <f t="shared" si="4"/>
        <v>0</v>
      </c>
      <c r="K89" s="62">
        <f t="shared" ref="K89" si="6">J89+H89+F89</f>
        <v>0</v>
      </c>
    </row>
    <row r="90" spans="1:11" s="9" customFormat="1" x14ac:dyDescent="0.35">
      <c r="A90" s="60"/>
      <c r="B90" s="78" t="s">
        <v>29</v>
      </c>
      <c r="C90" s="65"/>
      <c r="D90" s="66"/>
      <c r="E90" s="66"/>
      <c r="F90" s="62"/>
      <c r="G90" s="66"/>
      <c r="H90" s="62">
        <f>SUM(H8:H89)</f>
        <v>0</v>
      </c>
      <c r="I90" s="66"/>
      <c r="J90" s="62">
        <f>SUM(J8:J89)</f>
        <v>0</v>
      </c>
      <c r="K90" s="62">
        <f>SUM(K8:K89)</f>
        <v>0</v>
      </c>
    </row>
    <row r="91" spans="1:11" s="9" customFormat="1" x14ac:dyDescent="0.35">
      <c r="A91" s="60"/>
      <c r="B91" s="74" t="s">
        <v>40</v>
      </c>
      <c r="C91" s="73"/>
      <c r="D91" s="72"/>
      <c r="E91" s="61"/>
      <c r="F91" s="72"/>
      <c r="G91" s="72"/>
      <c r="H91" s="72"/>
      <c r="I91" s="72"/>
      <c r="J91" s="72"/>
      <c r="K91" s="66">
        <f>F90*C91</f>
        <v>0</v>
      </c>
    </row>
    <row r="92" spans="1:11" s="9" customFormat="1" x14ac:dyDescent="0.35">
      <c r="A92" s="60"/>
      <c r="B92" s="74" t="s">
        <v>29</v>
      </c>
      <c r="C92" s="60"/>
      <c r="D92" s="72"/>
      <c r="E92" s="61"/>
      <c r="F92" s="61"/>
      <c r="G92" s="72"/>
      <c r="H92" s="72"/>
      <c r="I92" s="72"/>
      <c r="J92" s="61"/>
      <c r="K92" s="66">
        <f>K91+K90</f>
        <v>0</v>
      </c>
    </row>
    <row r="93" spans="1:11" s="9" customFormat="1" x14ac:dyDescent="0.35">
      <c r="A93" s="60"/>
      <c r="B93" s="74" t="s">
        <v>41</v>
      </c>
      <c r="C93" s="73"/>
      <c r="D93" s="75"/>
      <c r="E93" s="64"/>
      <c r="F93" s="64"/>
      <c r="G93" s="75"/>
      <c r="H93" s="75"/>
      <c r="I93" s="75"/>
      <c r="J93" s="64"/>
      <c r="K93" s="62">
        <f>K92*C93</f>
        <v>0</v>
      </c>
    </row>
    <row r="94" spans="1:11" s="9" customFormat="1" x14ac:dyDescent="0.35">
      <c r="A94" s="60"/>
      <c r="B94" s="74" t="s">
        <v>29</v>
      </c>
      <c r="C94" s="60"/>
      <c r="D94" s="72"/>
      <c r="E94" s="61"/>
      <c r="F94" s="61"/>
      <c r="G94" s="72"/>
      <c r="H94" s="72"/>
      <c r="I94" s="72"/>
      <c r="J94" s="61"/>
      <c r="K94" s="66">
        <f>K93+K92</f>
        <v>0</v>
      </c>
    </row>
    <row r="95" spans="1:11" s="9" customFormat="1" x14ac:dyDescent="0.35">
      <c r="A95" s="60"/>
      <c r="B95" s="74" t="s">
        <v>42</v>
      </c>
      <c r="C95" s="73"/>
      <c r="D95" s="72"/>
      <c r="E95" s="61"/>
      <c r="F95" s="61"/>
      <c r="G95" s="72"/>
      <c r="H95" s="72"/>
      <c r="I95" s="72"/>
      <c r="J95" s="61"/>
      <c r="K95" s="66">
        <f>K94*C95</f>
        <v>0</v>
      </c>
    </row>
    <row r="96" spans="1:11" s="9" customFormat="1" x14ac:dyDescent="0.35">
      <c r="A96" s="76"/>
      <c r="B96" s="74" t="s">
        <v>29</v>
      </c>
      <c r="C96" s="60"/>
      <c r="D96" s="72"/>
      <c r="E96" s="61"/>
      <c r="F96" s="61"/>
      <c r="G96" s="72"/>
      <c r="H96" s="72"/>
      <c r="I96" s="72"/>
      <c r="J96" s="61"/>
      <c r="K96" s="66">
        <f>K95+K94</f>
        <v>0</v>
      </c>
    </row>
    <row r="97" spans="1:11" s="9" customFormat="1" x14ac:dyDescent="0.35">
      <c r="A97" s="76"/>
      <c r="B97" s="74" t="s">
        <v>63</v>
      </c>
      <c r="C97" s="73"/>
      <c r="D97" s="72"/>
      <c r="E97" s="61"/>
      <c r="F97" s="61"/>
      <c r="G97" s="72"/>
      <c r="H97" s="72"/>
      <c r="I97" s="72"/>
      <c r="J97" s="61"/>
      <c r="K97" s="66">
        <f>K96*C97</f>
        <v>0</v>
      </c>
    </row>
    <row r="98" spans="1:11" s="9" customFormat="1" x14ac:dyDescent="0.35">
      <c r="A98" s="76"/>
      <c r="B98" s="74" t="s">
        <v>100</v>
      </c>
      <c r="C98" s="73"/>
      <c r="D98" s="72"/>
      <c r="E98" s="61"/>
      <c r="F98" s="61"/>
      <c r="G98" s="72"/>
      <c r="H98" s="72"/>
      <c r="I98" s="72"/>
      <c r="J98" s="61"/>
      <c r="K98" s="66">
        <f>C98*H90</f>
        <v>0</v>
      </c>
    </row>
    <row r="99" spans="1:11" s="9" customFormat="1" x14ac:dyDescent="0.35">
      <c r="A99" s="76"/>
      <c r="B99" s="74" t="s">
        <v>29</v>
      </c>
      <c r="C99" s="60"/>
      <c r="D99" s="72"/>
      <c r="E99" s="61"/>
      <c r="F99" s="61"/>
      <c r="G99" s="72"/>
      <c r="H99" s="72"/>
      <c r="I99" s="72"/>
      <c r="J99" s="61"/>
      <c r="K99" s="66">
        <f>K98+K97+K96</f>
        <v>0</v>
      </c>
    </row>
    <row r="100" spans="1:11" s="9" customFormat="1" x14ac:dyDescent="0.35">
      <c r="A100" s="60"/>
      <c r="B100" s="64" t="s">
        <v>61</v>
      </c>
      <c r="C100" s="73">
        <v>0.18</v>
      </c>
      <c r="D100" s="77"/>
      <c r="E100" s="63"/>
      <c r="F100" s="63"/>
      <c r="G100" s="63"/>
      <c r="H100" s="63"/>
      <c r="I100" s="63"/>
      <c r="J100" s="63"/>
      <c r="K100" s="62">
        <f>K99*C100</f>
        <v>0</v>
      </c>
    </row>
    <row r="101" spans="1:11" s="9" customFormat="1" x14ac:dyDescent="0.35">
      <c r="A101" s="60"/>
      <c r="B101" s="64" t="s">
        <v>62</v>
      </c>
      <c r="C101" s="65"/>
      <c r="D101" s="65"/>
      <c r="E101" s="65"/>
      <c r="F101" s="65"/>
      <c r="G101" s="65"/>
      <c r="H101" s="65"/>
      <c r="I101" s="61"/>
      <c r="J101" s="61"/>
      <c r="K101" s="71">
        <f>K100+K99</f>
        <v>0</v>
      </c>
    </row>
    <row r="102" spans="1:11" s="2" customFormat="1" x14ac:dyDescent="0.35">
      <c r="A102" s="8"/>
      <c r="C102" s="27"/>
      <c r="D102" s="27"/>
      <c r="E102" s="27"/>
      <c r="F102" s="27"/>
      <c r="G102" s="27"/>
      <c r="H102" s="27"/>
      <c r="I102" s="27"/>
      <c r="J102" s="27"/>
      <c r="K102" s="93"/>
    </row>
    <row r="103" spans="1:11" s="2" customFormat="1" x14ac:dyDescent="0.35">
      <c r="A103" s="8"/>
      <c r="C103" s="27"/>
      <c r="D103" s="27"/>
      <c r="E103" s="27"/>
      <c r="F103" s="27"/>
      <c r="G103" s="27"/>
      <c r="H103" s="27"/>
      <c r="I103" s="27"/>
      <c r="J103" s="27"/>
      <c r="K103" s="93"/>
    </row>
  </sheetData>
  <mergeCells count="11">
    <mergeCell ref="A2:K2"/>
    <mergeCell ref="J1:K1"/>
    <mergeCell ref="E3:J3"/>
    <mergeCell ref="A4:A5"/>
    <mergeCell ref="B4:B5"/>
    <mergeCell ref="C4:C5"/>
    <mergeCell ref="D4:D5"/>
    <mergeCell ref="E4:F4"/>
    <mergeCell ref="G4:H4"/>
    <mergeCell ref="I4:J4"/>
    <mergeCell ref="K4:K5"/>
  </mergeCells>
  <pageMargins left="0.25" right="0.25" top="0.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4.9989318521683403E-2"/>
  </sheetPr>
  <dimension ref="A1:K32"/>
  <sheetViews>
    <sheetView zoomScale="77" workbookViewId="0">
      <selection activeCell="C4" sqref="C4:C5"/>
    </sheetView>
  </sheetViews>
  <sheetFormatPr defaultColWidth="9.1796875" defaultRowHeight="13" x14ac:dyDescent="0.3"/>
  <cols>
    <col min="1" max="1" width="4.26953125" style="11" customWidth="1"/>
    <col min="2" max="2" width="79.26953125" style="11" customWidth="1"/>
    <col min="3" max="3" width="6.81640625" style="11" customWidth="1"/>
    <col min="4" max="4" width="7.1796875" style="11" customWidth="1"/>
    <col min="5" max="5" width="8.453125" style="11" customWidth="1"/>
    <col min="6" max="6" width="9.7265625" style="11" customWidth="1"/>
    <col min="7" max="7" width="9.453125" style="11" customWidth="1"/>
    <col min="8" max="8" width="9.1796875" style="11"/>
    <col min="9" max="9" width="5.7265625" style="11" customWidth="1"/>
    <col min="10" max="10" width="7.1796875" style="11" customWidth="1"/>
    <col min="11" max="11" width="11.7265625" style="11" customWidth="1"/>
    <col min="12" max="16384" width="9.1796875" style="11"/>
  </cols>
  <sheetData>
    <row r="1" spans="1:11" ht="14.5" x14ac:dyDescent="0.35">
      <c r="A1" s="33"/>
      <c r="B1" s="33"/>
      <c r="C1" s="33"/>
      <c r="D1" s="33"/>
      <c r="E1" s="33"/>
      <c r="F1" s="33"/>
      <c r="G1" s="33"/>
      <c r="H1" s="33"/>
      <c r="I1" s="33"/>
      <c r="J1" s="226" t="s">
        <v>118</v>
      </c>
      <c r="K1" s="226"/>
    </row>
    <row r="2" spans="1:11" ht="39.75" customHeight="1" x14ac:dyDescent="0.3">
      <c r="A2" s="236" t="s">
        <v>102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5" customHeight="1" x14ac:dyDescent="0.35">
      <c r="A3" s="33"/>
      <c r="B3" s="32"/>
      <c r="C3" s="32"/>
      <c r="D3" s="239" t="s">
        <v>69</v>
      </c>
      <c r="E3" s="239"/>
      <c r="F3" s="239"/>
      <c r="G3" s="239"/>
      <c r="H3" s="239"/>
      <c r="I3" s="239"/>
      <c r="J3" s="237">
        <f>K29</f>
        <v>0</v>
      </c>
      <c r="K3" s="238"/>
    </row>
    <row r="4" spans="1:11" ht="28.5" customHeight="1" x14ac:dyDescent="0.3">
      <c r="A4" s="242" t="s">
        <v>43</v>
      </c>
      <c r="B4" s="242" t="s">
        <v>23</v>
      </c>
      <c r="C4" s="242" t="s">
        <v>24</v>
      </c>
      <c r="D4" s="246" t="s">
        <v>25</v>
      </c>
      <c r="E4" s="244" t="s">
        <v>26</v>
      </c>
      <c r="F4" s="245"/>
      <c r="G4" s="244" t="s">
        <v>27</v>
      </c>
      <c r="H4" s="245"/>
      <c r="I4" s="240" t="s">
        <v>28</v>
      </c>
      <c r="J4" s="241"/>
      <c r="K4" s="242" t="s">
        <v>29</v>
      </c>
    </row>
    <row r="5" spans="1:11" ht="24" x14ac:dyDescent="0.3">
      <c r="A5" s="243"/>
      <c r="B5" s="243"/>
      <c r="C5" s="243"/>
      <c r="D5" s="247"/>
      <c r="E5" s="47" t="s">
        <v>30</v>
      </c>
      <c r="F5" s="45" t="s">
        <v>29</v>
      </c>
      <c r="G5" s="47" t="s">
        <v>30</v>
      </c>
      <c r="H5" s="45" t="s">
        <v>29</v>
      </c>
      <c r="I5" s="47" t="s">
        <v>30</v>
      </c>
      <c r="J5" s="45" t="s">
        <v>29</v>
      </c>
      <c r="K5" s="243"/>
    </row>
    <row r="6" spans="1:11" x14ac:dyDescent="0.3">
      <c r="A6" s="48">
        <v>1</v>
      </c>
      <c r="B6" s="48">
        <v>2</v>
      </c>
      <c r="C6" s="48">
        <v>3</v>
      </c>
      <c r="D6" s="44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</row>
    <row r="7" spans="1:11" s="28" customFormat="1" ht="27" x14ac:dyDescent="0.35">
      <c r="A7" s="94">
        <v>1</v>
      </c>
      <c r="B7" s="61" t="s">
        <v>115</v>
      </c>
      <c r="C7" s="60" t="s">
        <v>34</v>
      </c>
      <c r="D7" s="95">
        <v>350</v>
      </c>
      <c r="E7" s="95"/>
      <c r="F7" s="95">
        <f t="shared" ref="F7:F17" si="0">E7*D7</f>
        <v>0</v>
      </c>
      <c r="G7" s="95"/>
      <c r="H7" s="95">
        <f t="shared" ref="H7:H17" si="1">G7*D7</f>
        <v>0</v>
      </c>
      <c r="I7" s="62"/>
      <c r="J7" s="95">
        <f t="shared" ref="J7:J17" si="2">I7*D7</f>
        <v>0</v>
      </c>
      <c r="K7" s="62">
        <f t="shared" ref="K7:K17" si="3">J7+H7+F7</f>
        <v>0</v>
      </c>
    </row>
    <row r="8" spans="1:11" s="28" customFormat="1" ht="27" x14ac:dyDescent="0.35">
      <c r="A8" s="94">
        <v>2</v>
      </c>
      <c r="B8" s="61" t="s">
        <v>116</v>
      </c>
      <c r="C8" s="60" t="s">
        <v>34</v>
      </c>
      <c r="D8" s="95">
        <v>380</v>
      </c>
      <c r="E8" s="95"/>
      <c r="F8" s="95">
        <f t="shared" si="0"/>
        <v>0</v>
      </c>
      <c r="G8" s="95"/>
      <c r="H8" s="95">
        <f t="shared" si="1"/>
        <v>0</v>
      </c>
      <c r="I8" s="62"/>
      <c r="J8" s="95">
        <f t="shared" si="2"/>
        <v>0</v>
      </c>
      <c r="K8" s="62">
        <f t="shared" si="3"/>
        <v>0</v>
      </c>
    </row>
    <row r="9" spans="1:11" s="28" customFormat="1" ht="27" x14ac:dyDescent="0.35">
      <c r="A9" s="94">
        <v>3</v>
      </c>
      <c r="B9" s="61" t="s">
        <v>117</v>
      </c>
      <c r="C9" s="60" t="s">
        <v>34</v>
      </c>
      <c r="D9" s="95">
        <v>20</v>
      </c>
      <c r="E9" s="95"/>
      <c r="F9" s="95">
        <f t="shared" si="0"/>
        <v>0</v>
      </c>
      <c r="G9" s="95"/>
      <c r="H9" s="95">
        <f t="shared" si="1"/>
        <v>0</v>
      </c>
      <c r="I9" s="62"/>
      <c r="J9" s="95">
        <f t="shared" si="2"/>
        <v>0</v>
      </c>
      <c r="K9" s="62">
        <f t="shared" si="3"/>
        <v>0</v>
      </c>
    </row>
    <row r="10" spans="1:11" ht="13.5" x14ac:dyDescent="0.35">
      <c r="A10" s="94">
        <v>4</v>
      </c>
      <c r="B10" s="96" t="s">
        <v>79</v>
      </c>
      <c r="C10" s="58" t="s">
        <v>33</v>
      </c>
      <c r="D10" s="91">
        <v>6</v>
      </c>
      <c r="E10" s="91"/>
      <c r="F10" s="95">
        <f t="shared" si="0"/>
        <v>0</v>
      </c>
      <c r="G10" s="91"/>
      <c r="H10" s="95">
        <f t="shared" si="1"/>
        <v>0</v>
      </c>
      <c r="I10" s="68"/>
      <c r="J10" s="95">
        <f t="shared" si="2"/>
        <v>0</v>
      </c>
      <c r="K10" s="62">
        <f t="shared" si="3"/>
        <v>0</v>
      </c>
    </row>
    <row r="11" spans="1:11" ht="13.5" x14ac:dyDescent="0.35">
      <c r="A11" s="94">
        <v>5</v>
      </c>
      <c r="B11" s="96" t="s">
        <v>80</v>
      </c>
      <c r="C11" s="58" t="s">
        <v>33</v>
      </c>
      <c r="D11" s="91">
        <v>4</v>
      </c>
      <c r="E11" s="91"/>
      <c r="F11" s="95">
        <f t="shared" si="0"/>
        <v>0</v>
      </c>
      <c r="G11" s="91"/>
      <c r="H11" s="95">
        <f t="shared" si="1"/>
        <v>0</v>
      </c>
      <c r="I11" s="68"/>
      <c r="J11" s="95">
        <f t="shared" si="2"/>
        <v>0</v>
      </c>
      <c r="K11" s="62">
        <f t="shared" si="3"/>
        <v>0</v>
      </c>
    </row>
    <row r="12" spans="1:11" ht="13.5" x14ac:dyDescent="0.35">
      <c r="A12" s="94">
        <v>6</v>
      </c>
      <c r="B12" s="96" t="s">
        <v>81</v>
      </c>
      <c r="C12" s="58" t="s">
        <v>33</v>
      </c>
      <c r="D12" s="91">
        <v>24</v>
      </c>
      <c r="E12" s="91"/>
      <c r="F12" s="95">
        <f t="shared" si="0"/>
        <v>0</v>
      </c>
      <c r="G12" s="91"/>
      <c r="H12" s="95">
        <f t="shared" si="1"/>
        <v>0</v>
      </c>
      <c r="I12" s="68"/>
      <c r="J12" s="95">
        <f t="shared" si="2"/>
        <v>0</v>
      </c>
      <c r="K12" s="62">
        <f t="shared" si="3"/>
        <v>0</v>
      </c>
    </row>
    <row r="13" spans="1:11" ht="13.5" x14ac:dyDescent="0.35">
      <c r="A13" s="94">
        <v>7</v>
      </c>
      <c r="B13" s="96" t="s">
        <v>82</v>
      </c>
      <c r="C13" s="58" t="s">
        <v>33</v>
      </c>
      <c r="D13" s="91">
        <v>40</v>
      </c>
      <c r="E13" s="91"/>
      <c r="F13" s="95">
        <f t="shared" si="0"/>
        <v>0</v>
      </c>
      <c r="G13" s="91"/>
      <c r="H13" s="95">
        <f t="shared" si="1"/>
        <v>0</v>
      </c>
      <c r="I13" s="68"/>
      <c r="J13" s="95">
        <f t="shared" si="2"/>
        <v>0</v>
      </c>
      <c r="K13" s="62">
        <f t="shared" si="3"/>
        <v>0</v>
      </c>
    </row>
    <row r="14" spans="1:11" ht="27" x14ac:dyDescent="0.3">
      <c r="A14" s="94">
        <v>8</v>
      </c>
      <c r="B14" s="64" t="s">
        <v>179</v>
      </c>
      <c r="C14" s="58" t="s">
        <v>33</v>
      </c>
      <c r="D14" s="91">
        <v>3</v>
      </c>
      <c r="E14" s="91"/>
      <c r="F14" s="95">
        <f t="shared" si="0"/>
        <v>0</v>
      </c>
      <c r="G14" s="91"/>
      <c r="H14" s="95">
        <f t="shared" si="1"/>
        <v>0</v>
      </c>
      <c r="I14" s="68"/>
      <c r="J14" s="95">
        <f t="shared" si="2"/>
        <v>0</v>
      </c>
      <c r="K14" s="62">
        <f t="shared" si="3"/>
        <v>0</v>
      </c>
    </row>
    <row r="15" spans="1:11" ht="13.5" x14ac:dyDescent="0.3">
      <c r="A15" s="94">
        <v>9</v>
      </c>
      <c r="B15" s="64" t="s">
        <v>241</v>
      </c>
      <c r="C15" s="58" t="s">
        <v>33</v>
      </c>
      <c r="D15" s="91">
        <v>30</v>
      </c>
      <c r="E15" s="91"/>
      <c r="F15" s="95">
        <f t="shared" si="0"/>
        <v>0</v>
      </c>
      <c r="G15" s="91"/>
      <c r="H15" s="95">
        <f t="shared" si="1"/>
        <v>0</v>
      </c>
      <c r="I15" s="68"/>
      <c r="J15" s="95">
        <f t="shared" si="2"/>
        <v>0</v>
      </c>
      <c r="K15" s="62">
        <f t="shared" si="3"/>
        <v>0</v>
      </c>
    </row>
    <row r="16" spans="1:11" ht="13.5" x14ac:dyDescent="0.3">
      <c r="A16" s="94">
        <v>10</v>
      </c>
      <c r="B16" s="97" t="s">
        <v>103</v>
      </c>
      <c r="C16" s="58" t="s">
        <v>33</v>
      </c>
      <c r="D16" s="91">
        <v>1</v>
      </c>
      <c r="E16" s="91"/>
      <c r="F16" s="95">
        <f t="shared" si="0"/>
        <v>0</v>
      </c>
      <c r="G16" s="91"/>
      <c r="H16" s="95">
        <f t="shared" si="1"/>
        <v>0</v>
      </c>
      <c r="I16" s="68"/>
      <c r="J16" s="95">
        <f t="shared" si="2"/>
        <v>0</v>
      </c>
      <c r="K16" s="62">
        <f t="shared" si="3"/>
        <v>0</v>
      </c>
    </row>
    <row r="17" spans="1:11" ht="13.5" x14ac:dyDescent="0.35">
      <c r="A17" s="94">
        <v>11</v>
      </c>
      <c r="B17" s="96" t="s">
        <v>44</v>
      </c>
      <c r="C17" s="58" t="s">
        <v>38</v>
      </c>
      <c r="D17" s="91">
        <v>12.5</v>
      </c>
      <c r="E17" s="91"/>
      <c r="F17" s="95">
        <f t="shared" si="0"/>
        <v>0</v>
      </c>
      <c r="G17" s="91"/>
      <c r="H17" s="95">
        <f t="shared" si="1"/>
        <v>0</v>
      </c>
      <c r="I17" s="91"/>
      <c r="J17" s="95">
        <f t="shared" si="2"/>
        <v>0</v>
      </c>
      <c r="K17" s="62">
        <f t="shared" si="3"/>
        <v>0</v>
      </c>
    </row>
    <row r="18" spans="1:11" ht="13.5" x14ac:dyDescent="0.35">
      <c r="A18" s="98"/>
      <c r="B18" s="96" t="s">
        <v>29</v>
      </c>
      <c r="C18" s="59"/>
      <c r="D18" s="99"/>
      <c r="E18" s="99"/>
      <c r="F18" s="99">
        <f>SUM(F7:F17)</f>
        <v>0</v>
      </c>
      <c r="G18" s="99"/>
      <c r="H18" s="99">
        <f>SUM(H7:H17)</f>
        <v>0</v>
      </c>
      <c r="I18" s="99"/>
      <c r="J18" s="99">
        <f>SUM(J7:J17)</f>
        <v>0</v>
      </c>
      <c r="K18" s="100">
        <f>SUM(K7:K17)</f>
        <v>0</v>
      </c>
    </row>
    <row r="19" spans="1:11" ht="13.5" x14ac:dyDescent="0.35">
      <c r="A19" s="98"/>
      <c r="B19" s="101" t="s">
        <v>40</v>
      </c>
      <c r="C19" s="102"/>
      <c r="D19" s="103"/>
      <c r="E19" s="103"/>
      <c r="F19" s="103"/>
      <c r="G19" s="103"/>
      <c r="H19" s="103"/>
      <c r="I19" s="103"/>
      <c r="J19" s="103"/>
      <c r="K19" s="69">
        <f>C19*F18</f>
        <v>0</v>
      </c>
    </row>
    <row r="20" spans="1:11" ht="13.5" x14ac:dyDescent="0.35">
      <c r="A20" s="98"/>
      <c r="B20" s="101" t="s">
        <v>29</v>
      </c>
      <c r="C20" s="59"/>
      <c r="D20" s="103"/>
      <c r="E20" s="103"/>
      <c r="F20" s="103"/>
      <c r="G20" s="103"/>
      <c r="H20" s="103"/>
      <c r="I20" s="103"/>
      <c r="J20" s="103"/>
      <c r="K20" s="69">
        <f>K19+K18</f>
        <v>0</v>
      </c>
    </row>
    <row r="21" spans="1:11" ht="13.5" x14ac:dyDescent="0.35">
      <c r="A21" s="98"/>
      <c r="B21" s="101" t="s">
        <v>60</v>
      </c>
      <c r="C21" s="102"/>
      <c r="D21" s="103"/>
      <c r="E21" s="103"/>
      <c r="F21" s="103"/>
      <c r="G21" s="103"/>
      <c r="H21" s="103"/>
      <c r="I21" s="103"/>
      <c r="J21" s="103"/>
      <c r="K21" s="69">
        <f>H18*C21</f>
        <v>0</v>
      </c>
    </row>
    <row r="22" spans="1:11" ht="13.5" x14ac:dyDescent="0.35">
      <c r="A22" s="98"/>
      <c r="B22" s="101" t="s">
        <v>29</v>
      </c>
      <c r="C22" s="59"/>
      <c r="D22" s="103"/>
      <c r="E22" s="103"/>
      <c r="F22" s="103"/>
      <c r="G22" s="103"/>
      <c r="H22" s="103"/>
      <c r="I22" s="103"/>
      <c r="J22" s="103"/>
      <c r="K22" s="69">
        <f>K21+K20</f>
        <v>0</v>
      </c>
    </row>
    <row r="23" spans="1:11" ht="13.5" x14ac:dyDescent="0.35">
      <c r="A23" s="98"/>
      <c r="B23" s="101" t="s">
        <v>180</v>
      </c>
      <c r="C23" s="102"/>
      <c r="D23" s="103"/>
      <c r="E23" s="103"/>
      <c r="F23" s="103"/>
      <c r="G23" s="103"/>
      <c r="H23" s="103"/>
      <c r="I23" s="103"/>
      <c r="J23" s="103"/>
      <c r="K23" s="69">
        <f>K22*C23</f>
        <v>0</v>
      </c>
    </row>
    <row r="24" spans="1:11" ht="13.5" x14ac:dyDescent="0.35">
      <c r="A24" s="98"/>
      <c r="B24" s="101" t="s">
        <v>29</v>
      </c>
      <c r="C24" s="59"/>
      <c r="D24" s="103"/>
      <c r="E24" s="103"/>
      <c r="F24" s="103"/>
      <c r="G24" s="103"/>
      <c r="H24" s="103"/>
      <c r="I24" s="103"/>
      <c r="J24" s="103"/>
      <c r="K24" s="69">
        <f>K23+K22</f>
        <v>0</v>
      </c>
    </row>
    <row r="25" spans="1:11" ht="13.5" x14ac:dyDescent="0.35">
      <c r="A25" s="98"/>
      <c r="B25" s="104" t="s">
        <v>63</v>
      </c>
      <c r="C25" s="105"/>
      <c r="D25" s="106"/>
      <c r="E25" s="106"/>
      <c r="F25" s="106"/>
      <c r="G25" s="106"/>
      <c r="H25" s="106"/>
      <c r="I25" s="106"/>
      <c r="J25" s="106"/>
      <c r="K25" s="107">
        <f>K24*C25</f>
        <v>0</v>
      </c>
    </row>
    <row r="26" spans="1:11" ht="13.5" x14ac:dyDescent="0.35">
      <c r="A26" s="98"/>
      <c r="B26" s="74" t="s">
        <v>100</v>
      </c>
      <c r="C26" s="73"/>
      <c r="D26" s="108"/>
      <c r="E26" s="109"/>
      <c r="F26" s="109"/>
      <c r="G26" s="108"/>
      <c r="H26" s="108"/>
      <c r="I26" s="108"/>
      <c r="J26" s="109"/>
      <c r="K26" s="107">
        <f>H18*C26</f>
        <v>0</v>
      </c>
    </row>
    <row r="27" spans="1:11" ht="13.5" x14ac:dyDescent="0.35">
      <c r="A27" s="98"/>
      <c r="B27" s="104" t="s">
        <v>29</v>
      </c>
      <c r="C27" s="98"/>
      <c r="D27" s="108"/>
      <c r="E27" s="109"/>
      <c r="F27" s="109"/>
      <c r="G27" s="108"/>
      <c r="H27" s="108"/>
      <c r="I27" s="108"/>
      <c r="J27" s="109"/>
      <c r="K27" s="107">
        <f>K26+K25+K24</f>
        <v>0</v>
      </c>
    </row>
    <row r="28" spans="1:11" ht="13.5" x14ac:dyDescent="0.35">
      <c r="A28" s="98"/>
      <c r="B28" s="110" t="s">
        <v>59</v>
      </c>
      <c r="C28" s="111">
        <v>0.18</v>
      </c>
      <c r="D28" s="109"/>
      <c r="E28" s="109"/>
      <c r="F28" s="109"/>
      <c r="G28" s="109"/>
      <c r="H28" s="109"/>
      <c r="I28" s="109"/>
      <c r="J28" s="109"/>
      <c r="K28" s="107">
        <f>K27*C28</f>
        <v>0</v>
      </c>
    </row>
    <row r="29" spans="1:11" ht="13.5" x14ac:dyDescent="0.35">
      <c r="A29" s="98"/>
      <c r="B29" s="112" t="s">
        <v>64</v>
      </c>
      <c r="C29" s="109"/>
      <c r="D29" s="109"/>
      <c r="E29" s="109"/>
      <c r="F29" s="109"/>
      <c r="G29" s="109"/>
      <c r="H29" s="109"/>
      <c r="I29" s="109"/>
      <c r="J29" s="109"/>
      <c r="K29" s="113">
        <f>K28+K27</f>
        <v>0</v>
      </c>
    </row>
    <row r="30" spans="1:11" ht="13.5" x14ac:dyDescent="0.3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3.5" x14ac:dyDescent="0.3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194"/>
    </row>
    <row r="32" spans="1:11" x14ac:dyDescent="0.3">
      <c r="B32" s="21"/>
      <c r="C32" s="21"/>
      <c r="D32" s="21"/>
      <c r="E32" s="21"/>
      <c r="F32" s="21"/>
      <c r="G32" s="21"/>
      <c r="H32" s="21"/>
      <c r="I32" s="21"/>
    </row>
  </sheetData>
  <mergeCells count="12">
    <mergeCell ref="J1:K1"/>
    <mergeCell ref="A2:K2"/>
    <mergeCell ref="J3:K3"/>
    <mergeCell ref="D3:I3"/>
    <mergeCell ref="I4:J4"/>
    <mergeCell ref="K4:K5"/>
    <mergeCell ref="G4:H4"/>
    <mergeCell ref="A4:A5"/>
    <mergeCell ref="B4:B5"/>
    <mergeCell ref="C4:C5"/>
    <mergeCell ref="D4:D5"/>
    <mergeCell ref="E4:F4"/>
  </mergeCells>
  <pageMargins left="0.2" right="0.2" top="0.7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L40"/>
  <sheetViews>
    <sheetView zoomScale="71" workbookViewId="0">
      <selection activeCell="I8" sqref="I8:I26"/>
    </sheetView>
  </sheetViews>
  <sheetFormatPr defaultRowHeight="14.5" x14ac:dyDescent="0.35"/>
  <cols>
    <col min="1" max="1" width="3.26953125" style="10" customWidth="1"/>
    <col min="2" max="2" width="54.7265625" customWidth="1"/>
    <col min="3" max="3" width="6.1796875" customWidth="1"/>
    <col min="4" max="4" width="8.1796875" customWidth="1"/>
    <col min="5" max="5" width="8.26953125" customWidth="1"/>
    <col min="6" max="6" width="9.1796875" customWidth="1"/>
    <col min="7" max="7" width="7.26953125" customWidth="1"/>
    <col min="8" max="8" width="9" customWidth="1"/>
    <col min="9" max="9" width="7.26953125" customWidth="1"/>
    <col min="10" max="10" width="8.7265625" customWidth="1"/>
    <col min="11" max="11" width="11.1796875" customWidth="1"/>
  </cols>
  <sheetData>
    <row r="1" spans="1:11" x14ac:dyDescent="0.35">
      <c r="A1" s="36"/>
      <c r="B1" s="33"/>
      <c r="C1" s="33"/>
      <c r="D1" s="33"/>
      <c r="E1" s="33"/>
      <c r="F1" s="33"/>
      <c r="G1" s="33"/>
      <c r="H1" s="33"/>
      <c r="I1" s="33"/>
      <c r="J1" s="226" t="s">
        <v>119</v>
      </c>
      <c r="K1" s="226"/>
    </row>
    <row r="2" spans="1:11" x14ac:dyDescent="0.35">
      <c r="A2" s="248" t="s">
        <v>66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x14ac:dyDescent="0.35">
      <c r="A3" s="39"/>
      <c r="B3" s="40"/>
      <c r="C3" s="40"/>
      <c r="D3" s="40"/>
      <c r="E3" s="249" t="s">
        <v>70</v>
      </c>
      <c r="F3" s="249"/>
      <c r="G3" s="249"/>
      <c r="H3" s="249"/>
      <c r="I3" s="249"/>
      <c r="J3" s="249"/>
      <c r="K3" s="46">
        <f>K38</f>
        <v>0</v>
      </c>
    </row>
    <row r="4" spans="1:11" ht="27.75" customHeight="1" x14ac:dyDescent="0.35">
      <c r="A4" s="228" t="s">
        <v>43</v>
      </c>
      <c r="B4" s="228" t="s">
        <v>23</v>
      </c>
      <c r="C4" s="228" t="s">
        <v>24</v>
      </c>
      <c r="D4" s="230" t="s">
        <v>25</v>
      </c>
      <c r="E4" s="232" t="s">
        <v>26</v>
      </c>
      <c r="F4" s="233"/>
      <c r="G4" s="232" t="s">
        <v>27</v>
      </c>
      <c r="H4" s="233"/>
      <c r="I4" s="234" t="s">
        <v>28</v>
      </c>
      <c r="J4" s="235"/>
      <c r="K4" s="228" t="s">
        <v>29</v>
      </c>
    </row>
    <row r="5" spans="1:11" ht="24.5" x14ac:dyDescent="0.35">
      <c r="A5" s="229"/>
      <c r="B5" s="229"/>
      <c r="C5" s="229"/>
      <c r="D5" s="231"/>
      <c r="E5" s="41" t="s">
        <v>30</v>
      </c>
      <c r="F5" s="42" t="s">
        <v>29</v>
      </c>
      <c r="G5" s="41" t="s">
        <v>30</v>
      </c>
      <c r="H5" s="42" t="s">
        <v>29</v>
      </c>
      <c r="I5" s="41" t="s">
        <v>30</v>
      </c>
      <c r="J5" s="42" t="s">
        <v>29</v>
      </c>
      <c r="K5" s="229"/>
    </row>
    <row r="6" spans="1:11" x14ac:dyDescent="0.3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18.75" customHeight="1" x14ac:dyDescent="0.35">
      <c r="A7" s="58"/>
      <c r="B7" s="114" t="s">
        <v>45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x14ac:dyDescent="0.35">
      <c r="A8" s="58">
        <v>1</v>
      </c>
      <c r="B8" s="64" t="s">
        <v>47</v>
      </c>
      <c r="C8" s="58" t="s">
        <v>34</v>
      </c>
      <c r="D8" s="68">
        <v>25</v>
      </c>
      <c r="E8" s="68"/>
      <c r="F8" s="68">
        <f t="shared" ref="F8:F26" si="0">E8*D8</f>
        <v>0</v>
      </c>
      <c r="G8" s="68"/>
      <c r="H8" s="68">
        <f t="shared" ref="H8:H26" si="1">G8*D8</f>
        <v>0</v>
      </c>
      <c r="I8" s="68"/>
      <c r="J8" s="68">
        <f t="shared" ref="J8:J26" si="2">I8*D8</f>
        <v>0</v>
      </c>
      <c r="K8" s="68">
        <f t="shared" ref="K8:K26" si="3">J8+H8+F8</f>
        <v>0</v>
      </c>
    </row>
    <row r="9" spans="1:11" x14ac:dyDescent="0.35">
      <c r="A9" s="58">
        <v>2</v>
      </c>
      <c r="B9" s="64" t="s">
        <v>46</v>
      </c>
      <c r="C9" s="58" t="s">
        <v>34</v>
      </c>
      <c r="D9" s="68">
        <v>25</v>
      </c>
      <c r="E9" s="68"/>
      <c r="F9" s="68">
        <f t="shared" si="0"/>
        <v>0</v>
      </c>
      <c r="G9" s="68"/>
      <c r="H9" s="68">
        <f t="shared" si="1"/>
        <v>0</v>
      </c>
      <c r="I9" s="68"/>
      <c r="J9" s="68">
        <f t="shared" si="2"/>
        <v>0</v>
      </c>
      <c r="K9" s="68">
        <f t="shared" si="3"/>
        <v>0</v>
      </c>
    </row>
    <row r="10" spans="1:11" x14ac:dyDescent="0.35">
      <c r="A10" s="58">
        <v>3</v>
      </c>
      <c r="B10" s="64" t="s">
        <v>72</v>
      </c>
      <c r="C10" s="58" t="s">
        <v>32</v>
      </c>
      <c r="D10" s="68">
        <v>2</v>
      </c>
      <c r="E10" s="68"/>
      <c r="F10" s="68">
        <f t="shared" si="0"/>
        <v>0</v>
      </c>
      <c r="G10" s="68"/>
      <c r="H10" s="68">
        <f t="shared" si="1"/>
        <v>0</v>
      </c>
      <c r="I10" s="68"/>
      <c r="J10" s="68">
        <f t="shared" si="2"/>
        <v>0</v>
      </c>
      <c r="K10" s="68">
        <f t="shared" si="3"/>
        <v>0</v>
      </c>
    </row>
    <row r="11" spans="1:11" x14ac:dyDescent="0.35">
      <c r="A11" s="58">
        <v>4</v>
      </c>
      <c r="B11" s="64" t="s">
        <v>73</v>
      </c>
      <c r="C11" s="58" t="s">
        <v>32</v>
      </c>
      <c r="D11" s="68">
        <v>2</v>
      </c>
      <c r="E11" s="68"/>
      <c r="F11" s="68">
        <f t="shared" si="0"/>
        <v>0</v>
      </c>
      <c r="G11" s="68"/>
      <c r="H11" s="68">
        <f t="shared" si="1"/>
        <v>0</v>
      </c>
      <c r="I11" s="68"/>
      <c r="J11" s="68">
        <f t="shared" si="2"/>
        <v>0</v>
      </c>
      <c r="K11" s="68">
        <f t="shared" si="3"/>
        <v>0</v>
      </c>
    </row>
    <row r="12" spans="1:11" ht="27" x14ac:dyDescent="0.35">
      <c r="A12" s="58">
        <v>5</v>
      </c>
      <c r="B12" s="64" t="s">
        <v>48</v>
      </c>
      <c r="C12" s="58" t="s">
        <v>32</v>
      </c>
      <c r="D12" s="68">
        <v>58</v>
      </c>
      <c r="E12" s="68"/>
      <c r="F12" s="68">
        <f t="shared" si="0"/>
        <v>0</v>
      </c>
      <c r="G12" s="68"/>
      <c r="H12" s="68">
        <f t="shared" si="1"/>
        <v>0</v>
      </c>
      <c r="I12" s="68"/>
      <c r="J12" s="68">
        <f t="shared" si="2"/>
        <v>0</v>
      </c>
      <c r="K12" s="68">
        <f t="shared" si="3"/>
        <v>0</v>
      </c>
    </row>
    <row r="13" spans="1:11" x14ac:dyDescent="0.35">
      <c r="A13" s="58">
        <v>6</v>
      </c>
      <c r="B13" s="64" t="s">
        <v>181</v>
      </c>
      <c r="C13" s="58" t="s">
        <v>32</v>
      </c>
      <c r="D13" s="68">
        <v>8</v>
      </c>
      <c r="E13" s="68"/>
      <c r="F13" s="68">
        <f t="shared" si="0"/>
        <v>0</v>
      </c>
      <c r="G13" s="68"/>
      <c r="H13" s="68">
        <f t="shared" si="1"/>
        <v>0</v>
      </c>
      <c r="I13" s="68"/>
      <c r="J13" s="68">
        <f t="shared" si="2"/>
        <v>0</v>
      </c>
      <c r="K13" s="68">
        <f t="shared" si="3"/>
        <v>0</v>
      </c>
    </row>
    <row r="14" spans="1:11" x14ac:dyDescent="0.35">
      <c r="A14" s="58">
        <v>7</v>
      </c>
      <c r="B14" s="64" t="s">
        <v>44</v>
      </c>
      <c r="C14" s="58" t="s">
        <v>38</v>
      </c>
      <c r="D14" s="68">
        <v>12</v>
      </c>
      <c r="E14" s="68"/>
      <c r="F14" s="68">
        <f t="shared" si="0"/>
        <v>0</v>
      </c>
      <c r="G14" s="68"/>
      <c r="H14" s="68">
        <f t="shared" si="1"/>
        <v>0</v>
      </c>
      <c r="I14" s="68"/>
      <c r="J14" s="68">
        <f t="shared" si="2"/>
        <v>0</v>
      </c>
      <c r="K14" s="68">
        <f t="shared" si="3"/>
        <v>0</v>
      </c>
    </row>
    <row r="15" spans="1:11" x14ac:dyDescent="0.35">
      <c r="A15" s="58"/>
      <c r="B15" s="78" t="s">
        <v>49</v>
      </c>
      <c r="C15" s="58"/>
      <c r="D15" s="68"/>
      <c r="E15" s="68"/>
      <c r="F15" s="68">
        <f t="shared" si="0"/>
        <v>0</v>
      </c>
      <c r="G15" s="68"/>
      <c r="H15" s="68">
        <f t="shared" si="1"/>
        <v>0</v>
      </c>
      <c r="I15" s="68"/>
      <c r="J15" s="68">
        <f t="shared" si="2"/>
        <v>0</v>
      </c>
      <c r="K15" s="68">
        <f t="shared" si="3"/>
        <v>0</v>
      </c>
    </row>
    <row r="16" spans="1:11" x14ac:dyDescent="0.35">
      <c r="A16" s="58">
        <v>1</v>
      </c>
      <c r="B16" s="64" t="s">
        <v>50</v>
      </c>
      <c r="C16" s="58" t="s">
        <v>34</v>
      </c>
      <c r="D16" s="68">
        <v>8</v>
      </c>
      <c r="E16" s="68"/>
      <c r="F16" s="68">
        <f t="shared" si="0"/>
        <v>0</v>
      </c>
      <c r="G16" s="68"/>
      <c r="H16" s="68">
        <f t="shared" si="1"/>
        <v>0</v>
      </c>
      <c r="I16" s="68"/>
      <c r="J16" s="68">
        <f t="shared" si="2"/>
        <v>0</v>
      </c>
      <c r="K16" s="68">
        <f t="shared" si="3"/>
        <v>0</v>
      </c>
    </row>
    <row r="17" spans="1:12" ht="21" customHeight="1" x14ac:dyDescent="0.35">
      <c r="A17" s="58">
        <v>2</v>
      </c>
      <c r="B17" s="64" t="s">
        <v>51</v>
      </c>
      <c r="C17" s="58" t="s">
        <v>34</v>
      </c>
      <c r="D17" s="68">
        <v>8</v>
      </c>
      <c r="E17" s="68"/>
      <c r="F17" s="68">
        <f t="shared" si="0"/>
        <v>0</v>
      </c>
      <c r="G17" s="68"/>
      <c r="H17" s="68">
        <f t="shared" si="1"/>
        <v>0</v>
      </c>
      <c r="I17" s="68"/>
      <c r="J17" s="68">
        <f t="shared" si="2"/>
        <v>0</v>
      </c>
      <c r="K17" s="68">
        <f t="shared" si="3"/>
        <v>0</v>
      </c>
    </row>
    <row r="18" spans="1:12" x14ac:dyDescent="0.35">
      <c r="A18" s="58">
        <v>3</v>
      </c>
      <c r="B18" s="79" t="s">
        <v>52</v>
      </c>
      <c r="C18" s="58" t="s">
        <v>32</v>
      </c>
      <c r="D18" s="68">
        <v>2</v>
      </c>
      <c r="E18" s="68"/>
      <c r="F18" s="68">
        <f t="shared" si="0"/>
        <v>0</v>
      </c>
      <c r="G18" s="68"/>
      <c r="H18" s="68">
        <f t="shared" si="1"/>
        <v>0</v>
      </c>
      <c r="I18" s="68"/>
      <c r="J18" s="68">
        <f t="shared" si="2"/>
        <v>0</v>
      </c>
      <c r="K18" s="68">
        <f t="shared" si="3"/>
        <v>0</v>
      </c>
    </row>
    <row r="19" spans="1:12" x14ac:dyDescent="0.35">
      <c r="A19" s="58">
        <v>4</v>
      </c>
      <c r="B19" s="79" t="s">
        <v>53</v>
      </c>
      <c r="C19" s="58" t="s">
        <v>32</v>
      </c>
      <c r="D19" s="68">
        <v>2</v>
      </c>
      <c r="E19" s="68"/>
      <c r="F19" s="68">
        <f t="shared" si="0"/>
        <v>0</v>
      </c>
      <c r="G19" s="68"/>
      <c r="H19" s="68">
        <f t="shared" si="1"/>
        <v>0</v>
      </c>
      <c r="I19" s="68"/>
      <c r="J19" s="68">
        <f t="shared" si="2"/>
        <v>0</v>
      </c>
      <c r="K19" s="68">
        <f t="shared" si="3"/>
        <v>0</v>
      </c>
    </row>
    <row r="20" spans="1:12" x14ac:dyDescent="0.35">
      <c r="A20" s="58">
        <v>5</v>
      </c>
      <c r="B20" s="79" t="s">
        <v>54</v>
      </c>
      <c r="C20" s="58" t="s">
        <v>32</v>
      </c>
      <c r="D20" s="68">
        <v>4</v>
      </c>
      <c r="E20" s="68"/>
      <c r="F20" s="68">
        <f t="shared" si="0"/>
        <v>0</v>
      </c>
      <c r="G20" s="68"/>
      <c r="H20" s="68">
        <f t="shared" si="1"/>
        <v>0</v>
      </c>
      <c r="I20" s="68"/>
      <c r="J20" s="68">
        <f t="shared" si="2"/>
        <v>0</v>
      </c>
      <c r="K20" s="68">
        <f t="shared" si="3"/>
        <v>0</v>
      </c>
    </row>
    <row r="21" spans="1:12" x14ac:dyDescent="0.35">
      <c r="A21" s="58">
        <v>6</v>
      </c>
      <c r="B21" s="79" t="s">
        <v>104</v>
      </c>
      <c r="C21" s="58" t="s">
        <v>32</v>
      </c>
      <c r="D21" s="68">
        <v>2</v>
      </c>
      <c r="E21" s="68"/>
      <c r="F21" s="68">
        <f t="shared" si="0"/>
        <v>0</v>
      </c>
      <c r="G21" s="68"/>
      <c r="H21" s="68">
        <f t="shared" si="1"/>
        <v>0</v>
      </c>
      <c r="I21" s="68"/>
      <c r="J21" s="68">
        <f t="shared" si="2"/>
        <v>0</v>
      </c>
      <c r="K21" s="68">
        <f t="shared" si="3"/>
        <v>0</v>
      </c>
    </row>
    <row r="22" spans="1:12" x14ac:dyDescent="0.35">
      <c r="A22" s="58">
        <v>7</v>
      </c>
      <c r="B22" s="79" t="s">
        <v>74</v>
      </c>
      <c r="C22" s="58" t="s">
        <v>32</v>
      </c>
      <c r="D22" s="68">
        <v>4</v>
      </c>
      <c r="E22" s="68"/>
      <c r="F22" s="68">
        <f t="shared" si="0"/>
        <v>0</v>
      </c>
      <c r="G22" s="68"/>
      <c r="H22" s="68">
        <f t="shared" si="1"/>
        <v>0</v>
      </c>
      <c r="I22" s="68"/>
      <c r="J22" s="68">
        <f t="shared" si="2"/>
        <v>0</v>
      </c>
      <c r="K22" s="68">
        <f t="shared" si="3"/>
        <v>0</v>
      </c>
    </row>
    <row r="23" spans="1:12" x14ac:dyDescent="0.35">
      <c r="A23" s="58">
        <v>8</v>
      </c>
      <c r="B23" s="79" t="s">
        <v>75</v>
      </c>
      <c r="C23" s="58" t="s">
        <v>32</v>
      </c>
      <c r="D23" s="68">
        <v>4</v>
      </c>
      <c r="E23" s="68"/>
      <c r="F23" s="68">
        <f t="shared" si="0"/>
        <v>0</v>
      </c>
      <c r="G23" s="68"/>
      <c r="H23" s="68">
        <f t="shared" si="1"/>
        <v>0</v>
      </c>
      <c r="I23" s="68"/>
      <c r="J23" s="68">
        <f t="shared" si="2"/>
        <v>0</v>
      </c>
      <c r="K23" s="68">
        <f t="shared" si="3"/>
        <v>0</v>
      </c>
    </row>
    <row r="24" spans="1:12" x14ac:dyDescent="0.35">
      <c r="A24" s="58">
        <v>9</v>
      </c>
      <c r="B24" s="79" t="s">
        <v>105</v>
      </c>
      <c r="C24" s="58" t="s">
        <v>33</v>
      </c>
      <c r="D24" s="68">
        <v>1</v>
      </c>
      <c r="E24" s="68"/>
      <c r="F24" s="68">
        <f t="shared" si="0"/>
        <v>0</v>
      </c>
      <c r="G24" s="68"/>
      <c r="H24" s="68">
        <f t="shared" si="1"/>
        <v>0</v>
      </c>
      <c r="I24" s="68"/>
      <c r="J24" s="68">
        <f t="shared" si="2"/>
        <v>0</v>
      </c>
      <c r="K24" s="68">
        <f t="shared" si="3"/>
        <v>0</v>
      </c>
    </row>
    <row r="25" spans="1:12" ht="27" x14ac:dyDescent="0.35">
      <c r="A25" s="58">
        <v>10</v>
      </c>
      <c r="B25" s="64" t="s">
        <v>182</v>
      </c>
      <c r="C25" s="58" t="s">
        <v>33</v>
      </c>
      <c r="D25" s="68">
        <v>2</v>
      </c>
      <c r="E25" s="68"/>
      <c r="F25" s="68">
        <f t="shared" si="0"/>
        <v>0</v>
      </c>
      <c r="G25" s="68"/>
      <c r="H25" s="68">
        <f t="shared" si="1"/>
        <v>0</v>
      </c>
      <c r="I25" s="68"/>
      <c r="J25" s="68">
        <f t="shared" si="2"/>
        <v>0</v>
      </c>
      <c r="K25" s="68">
        <f t="shared" si="3"/>
        <v>0</v>
      </c>
      <c r="L25" s="26"/>
    </row>
    <row r="26" spans="1:12" x14ac:dyDescent="0.35">
      <c r="A26" s="58">
        <v>11</v>
      </c>
      <c r="B26" s="79" t="s">
        <v>55</v>
      </c>
      <c r="C26" s="58" t="s">
        <v>33</v>
      </c>
      <c r="D26" s="68">
        <v>1</v>
      </c>
      <c r="E26" s="68"/>
      <c r="F26" s="68">
        <f t="shared" si="0"/>
        <v>0</v>
      </c>
      <c r="G26" s="68"/>
      <c r="H26" s="68">
        <f t="shared" si="1"/>
        <v>0</v>
      </c>
      <c r="I26" s="68"/>
      <c r="J26" s="68">
        <f t="shared" si="2"/>
        <v>0</v>
      </c>
      <c r="K26" s="68">
        <f t="shared" si="3"/>
        <v>0</v>
      </c>
    </row>
    <row r="27" spans="1:12" x14ac:dyDescent="0.35">
      <c r="A27" s="58"/>
      <c r="B27" s="78" t="s">
        <v>29</v>
      </c>
      <c r="C27" s="58"/>
      <c r="D27" s="68"/>
      <c r="E27" s="68"/>
      <c r="F27" s="68">
        <f>SUM(F8:F26)</f>
        <v>0</v>
      </c>
      <c r="G27" s="68"/>
      <c r="H27" s="68">
        <f>SUM(H8:H26)</f>
        <v>0</v>
      </c>
      <c r="I27" s="68"/>
      <c r="J27" s="68">
        <f>SUM(J8:J26)</f>
        <v>0</v>
      </c>
      <c r="K27" s="115">
        <f t="shared" ref="K27" si="4">J27+H27+F27</f>
        <v>0</v>
      </c>
    </row>
    <row r="28" spans="1:12" x14ac:dyDescent="0.35">
      <c r="A28" s="63"/>
      <c r="B28" s="74" t="s">
        <v>40</v>
      </c>
      <c r="C28" s="73">
        <v>0.05</v>
      </c>
      <c r="D28" s="62"/>
      <c r="E28" s="60"/>
      <c r="F28" s="60"/>
      <c r="G28" s="62"/>
      <c r="H28" s="62"/>
      <c r="I28" s="62"/>
      <c r="J28" s="60"/>
      <c r="K28" s="62">
        <f>F27*C28</f>
        <v>0</v>
      </c>
    </row>
    <row r="29" spans="1:12" x14ac:dyDescent="0.35">
      <c r="A29" s="63"/>
      <c r="B29" s="74" t="s">
        <v>29</v>
      </c>
      <c r="C29" s="60"/>
      <c r="D29" s="62"/>
      <c r="E29" s="60"/>
      <c r="F29" s="60"/>
      <c r="G29" s="62"/>
      <c r="H29" s="62"/>
      <c r="I29" s="62"/>
      <c r="J29" s="60"/>
      <c r="K29" s="62">
        <f>K28+K27</f>
        <v>0</v>
      </c>
    </row>
    <row r="30" spans="1:12" x14ac:dyDescent="0.35">
      <c r="A30" s="63"/>
      <c r="B30" s="74" t="s">
        <v>41</v>
      </c>
      <c r="C30" s="73">
        <v>0.06</v>
      </c>
      <c r="D30" s="62"/>
      <c r="E30" s="60"/>
      <c r="F30" s="60"/>
      <c r="G30" s="62"/>
      <c r="H30" s="62"/>
      <c r="I30" s="62"/>
      <c r="J30" s="60"/>
      <c r="K30" s="62">
        <f>K29*C30</f>
        <v>0</v>
      </c>
    </row>
    <row r="31" spans="1:12" x14ac:dyDescent="0.35">
      <c r="A31" s="63"/>
      <c r="B31" s="74" t="s">
        <v>29</v>
      </c>
      <c r="C31" s="60"/>
      <c r="D31" s="62"/>
      <c r="E31" s="60"/>
      <c r="F31" s="60"/>
      <c r="G31" s="62"/>
      <c r="H31" s="62"/>
      <c r="I31" s="62"/>
      <c r="J31" s="60"/>
      <c r="K31" s="62">
        <f>K30+K29</f>
        <v>0</v>
      </c>
    </row>
    <row r="32" spans="1:12" x14ac:dyDescent="0.35">
      <c r="A32" s="63"/>
      <c r="B32" s="74" t="s">
        <v>42</v>
      </c>
      <c r="C32" s="73">
        <v>0.05</v>
      </c>
      <c r="D32" s="62"/>
      <c r="E32" s="60"/>
      <c r="F32" s="60"/>
      <c r="G32" s="62"/>
      <c r="H32" s="62"/>
      <c r="I32" s="62"/>
      <c r="J32" s="60"/>
      <c r="K32" s="62">
        <f>K31*C32</f>
        <v>0</v>
      </c>
    </row>
    <row r="33" spans="1:11" x14ac:dyDescent="0.35">
      <c r="A33" s="76"/>
      <c r="B33" s="74" t="s">
        <v>29</v>
      </c>
      <c r="C33" s="60"/>
      <c r="D33" s="62"/>
      <c r="E33" s="60"/>
      <c r="F33" s="60"/>
      <c r="G33" s="62"/>
      <c r="H33" s="62"/>
      <c r="I33" s="62"/>
      <c r="J33" s="60"/>
      <c r="K33" s="62">
        <f>K32+K31</f>
        <v>0</v>
      </c>
    </row>
    <row r="34" spans="1:11" x14ac:dyDescent="0.35">
      <c r="A34" s="76"/>
      <c r="B34" s="74" t="s">
        <v>63</v>
      </c>
      <c r="C34" s="73">
        <v>0.02</v>
      </c>
      <c r="D34" s="62"/>
      <c r="E34" s="60"/>
      <c r="F34" s="94"/>
      <c r="G34" s="116"/>
      <c r="H34" s="116"/>
      <c r="I34" s="116"/>
      <c r="J34" s="94"/>
      <c r="K34" s="116">
        <f>K33*C34</f>
        <v>0</v>
      </c>
    </row>
    <row r="35" spans="1:11" x14ac:dyDescent="0.35">
      <c r="A35" s="76"/>
      <c r="B35" s="74" t="s">
        <v>100</v>
      </c>
      <c r="C35" s="73">
        <v>0.02</v>
      </c>
      <c r="D35" s="62"/>
      <c r="E35" s="60"/>
      <c r="F35" s="94"/>
      <c r="G35" s="116"/>
      <c r="H35" s="116"/>
      <c r="I35" s="116"/>
      <c r="J35" s="94"/>
      <c r="K35" s="116">
        <f>H27*C35</f>
        <v>0</v>
      </c>
    </row>
    <row r="36" spans="1:11" x14ac:dyDescent="0.35">
      <c r="A36" s="76"/>
      <c r="B36" s="74" t="s">
        <v>29</v>
      </c>
      <c r="C36" s="60"/>
      <c r="D36" s="62"/>
      <c r="E36" s="60"/>
      <c r="F36" s="94"/>
      <c r="G36" s="116"/>
      <c r="H36" s="116"/>
      <c r="I36" s="116"/>
      <c r="J36" s="94"/>
      <c r="K36" s="116">
        <f>K35+K34+K33</f>
        <v>0</v>
      </c>
    </row>
    <row r="37" spans="1:11" x14ac:dyDescent="0.35">
      <c r="A37" s="117"/>
      <c r="B37" s="79" t="s">
        <v>59</v>
      </c>
      <c r="C37" s="118">
        <v>0.18</v>
      </c>
      <c r="D37" s="58"/>
      <c r="E37" s="58"/>
      <c r="F37" s="119"/>
      <c r="G37" s="119"/>
      <c r="H37" s="119"/>
      <c r="I37" s="119"/>
      <c r="J37" s="119"/>
      <c r="K37" s="120">
        <f>K36*C37</f>
        <v>0</v>
      </c>
    </row>
    <row r="38" spans="1:11" x14ac:dyDescent="0.35">
      <c r="A38" s="117"/>
      <c r="B38" s="80" t="s">
        <v>62</v>
      </c>
      <c r="C38" s="58"/>
      <c r="D38" s="58"/>
      <c r="E38" s="58"/>
      <c r="F38" s="119"/>
      <c r="G38" s="119"/>
      <c r="H38" s="119"/>
      <c r="I38" s="119"/>
      <c r="J38" s="119"/>
      <c r="K38" s="121">
        <f>K37+K36</f>
        <v>0</v>
      </c>
    </row>
    <row r="40" spans="1:11" x14ac:dyDescent="0.35">
      <c r="K40" s="26"/>
    </row>
  </sheetData>
  <mergeCells count="11">
    <mergeCell ref="J1:K1"/>
    <mergeCell ref="A2:K2"/>
    <mergeCell ref="E3:J3"/>
    <mergeCell ref="A4:A5"/>
    <mergeCell ref="B4:B5"/>
    <mergeCell ref="C4:C5"/>
    <mergeCell ref="D4:D5"/>
    <mergeCell ref="E4:F4"/>
    <mergeCell ref="G4:H4"/>
    <mergeCell ref="I4:J4"/>
    <mergeCell ref="K4:K5"/>
  </mergeCells>
  <pageMargins left="0.2" right="0.2" top="0.7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M413"/>
  <sheetViews>
    <sheetView zoomScale="83" workbookViewId="0">
      <selection activeCell="C7" sqref="C7"/>
    </sheetView>
  </sheetViews>
  <sheetFormatPr defaultRowHeight="14.5" x14ac:dyDescent="0.35"/>
  <cols>
    <col min="1" max="1" width="4.1796875" style="14" customWidth="1"/>
    <col min="2" max="2" width="55.1796875" customWidth="1"/>
    <col min="3" max="3" width="7.26953125" customWidth="1"/>
    <col min="4" max="4" width="9.26953125" bestFit="1" customWidth="1"/>
    <col min="5" max="5" width="9.26953125" customWidth="1"/>
    <col min="6" max="6" width="10" customWidth="1"/>
    <col min="7" max="7" width="7.1796875" customWidth="1"/>
    <col min="8" max="8" width="9.7265625" bestFit="1" customWidth="1"/>
    <col min="9" max="9" width="6.54296875" customWidth="1"/>
    <col min="10" max="10" width="9" customWidth="1"/>
    <col min="11" max="11" width="13.54296875" customWidth="1"/>
  </cols>
  <sheetData>
    <row r="1" spans="1:13" ht="16" x14ac:dyDescent="0.4">
      <c r="J1" s="250" t="s">
        <v>120</v>
      </c>
      <c r="K1" s="250"/>
    </row>
    <row r="2" spans="1:13" x14ac:dyDescent="0.35">
      <c r="A2" s="251" t="s">
        <v>65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3" ht="15" customHeight="1" x14ac:dyDescent="0.35">
      <c r="A3" s="19"/>
      <c r="B3" s="18"/>
      <c r="C3" s="18"/>
      <c r="D3" s="18"/>
      <c r="E3" s="261" t="s">
        <v>68</v>
      </c>
      <c r="F3" s="261"/>
      <c r="G3" s="261"/>
      <c r="H3" s="261"/>
      <c r="I3" s="261"/>
      <c r="J3" s="261"/>
      <c r="K3" s="20">
        <f>K27</f>
        <v>0</v>
      </c>
    </row>
    <row r="4" spans="1:13" ht="36" customHeight="1" x14ac:dyDescent="0.35">
      <c r="A4" s="253" t="s">
        <v>43</v>
      </c>
      <c r="B4" s="253" t="s">
        <v>23</v>
      </c>
      <c r="C4" s="253" t="s">
        <v>24</v>
      </c>
      <c r="D4" s="255" t="s">
        <v>25</v>
      </c>
      <c r="E4" s="257" t="s">
        <v>26</v>
      </c>
      <c r="F4" s="258"/>
      <c r="G4" s="257" t="s">
        <v>27</v>
      </c>
      <c r="H4" s="258"/>
      <c r="I4" s="259" t="s">
        <v>28</v>
      </c>
      <c r="J4" s="260"/>
      <c r="K4" s="253" t="s">
        <v>29</v>
      </c>
    </row>
    <row r="5" spans="1:13" ht="24.5" x14ac:dyDescent="0.35">
      <c r="A5" s="254"/>
      <c r="B5" s="254"/>
      <c r="C5" s="254"/>
      <c r="D5" s="256"/>
      <c r="E5" s="51" t="s">
        <v>30</v>
      </c>
      <c r="F5" s="52" t="s">
        <v>29</v>
      </c>
      <c r="G5" s="51" t="s">
        <v>30</v>
      </c>
      <c r="H5" s="52" t="s">
        <v>29</v>
      </c>
      <c r="I5" s="51" t="s">
        <v>30</v>
      </c>
      <c r="J5" s="52" t="s">
        <v>29</v>
      </c>
      <c r="K5" s="254"/>
    </row>
    <row r="6" spans="1:13" x14ac:dyDescent="0.35">
      <c r="A6" s="53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</row>
    <row r="7" spans="1:13" x14ac:dyDescent="0.35">
      <c r="A7" s="122">
        <v>1</v>
      </c>
      <c r="B7" s="125" t="s">
        <v>87</v>
      </c>
      <c r="C7" s="123" t="s">
        <v>56</v>
      </c>
      <c r="D7" s="84">
        <v>72</v>
      </c>
      <c r="E7" s="84"/>
      <c r="F7" s="126">
        <f t="shared" ref="F7:F15" si="0">E7*D7</f>
        <v>0</v>
      </c>
      <c r="G7" s="126"/>
      <c r="H7" s="126">
        <f t="shared" ref="H7:H15" si="1">G7*D7</f>
        <v>0</v>
      </c>
      <c r="I7" s="126"/>
      <c r="J7" s="126">
        <f t="shared" ref="J7:J15" si="2">I7*D7</f>
        <v>0</v>
      </c>
      <c r="K7" s="126">
        <f t="shared" ref="K7:K15" si="3">J7+H7+F7</f>
        <v>0</v>
      </c>
    </row>
    <row r="8" spans="1:13" x14ac:dyDescent="0.35">
      <c r="A8" s="122">
        <v>2</v>
      </c>
      <c r="B8" s="125" t="s">
        <v>76</v>
      </c>
      <c r="C8" s="123" t="s">
        <v>56</v>
      </c>
      <c r="D8" s="84">
        <v>36</v>
      </c>
      <c r="E8" s="84"/>
      <c r="F8" s="126">
        <f t="shared" si="0"/>
        <v>0</v>
      </c>
      <c r="G8" s="126"/>
      <c r="H8" s="126">
        <f t="shared" si="1"/>
        <v>0</v>
      </c>
      <c r="I8" s="126"/>
      <c r="J8" s="126">
        <f t="shared" si="2"/>
        <v>0</v>
      </c>
      <c r="K8" s="126">
        <f t="shared" si="3"/>
        <v>0</v>
      </c>
    </row>
    <row r="9" spans="1:13" ht="18" customHeight="1" x14ac:dyDescent="0.35">
      <c r="A9" s="122">
        <v>3</v>
      </c>
      <c r="B9" s="149" t="s">
        <v>242</v>
      </c>
      <c r="C9" s="119" t="s">
        <v>33</v>
      </c>
      <c r="D9" s="68">
        <v>12</v>
      </c>
      <c r="E9" s="84"/>
      <c r="F9" s="126">
        <f t="shared" si="0"/>
        <v>0</v>
      </c>
      <c r="G9" s="126"/>
      <c r="H9" s="126">
        <f t="shared" si="1"/>
        <v>0</v>
      </c>
      <c r="I9" s="126"/>
      <c r="J9" s="126">
        <f t="shared" si="2"/>
        <v>0</v>
      </c>
      <c r="K9" s="126">
        <f t="shared" si="3"/>
        <v>0</v>
      </c>
    </row>
    <row r="10" spans="1:13" x14ac:dyDescent="0.35">
      <c r="A10" s="122">
        <v>4</v>
      </c>
      <c r="B10" s="150" t="s">
        <v>86</v>
      </c>
      <c r="C10" s="98" t="s">
        <v>33</v>
      </c>
      <c r="D10" s="68">
        <f>D9*2</f>
        <v>24</v>
      </c>
      <c r="E10" s="84"/>
      <c r="F10" s="126">
        <f t="shared" si="0"/>
        <v>0</v>
      </c>
      <c r="G10" s="126"/>
      <c r="H10" s="126">
        <f t="shared" si="1"/>
        <v>0</v>
      </c>
      <c r="I10" s="126"/>
      <c r="J10" s="126">
        <f t="shared" si="2"/>
        <v>0</v>
      </c>
      <c r="K10" s="126">
        <f t="shared" si="3"/>
        <v>0</v>
      </c>
    </row>
    <row r="11" spans="1:13" x14ac:dyDescent="0.35">
      <c r="A11" s="122">
        <v>5</v>
      </c>
      <c r="B11" s="124" t="s">
        <v>57</v>
      </c>
      <c r="C11" s="123" t="s">
        <v>32</v>
      </c>
      <c r="D11" s="84">
        <v>18</v>
      </c>
      <c r="E11" s="84"/>
      <c r="F11" s="126">
        <f t="shared" si="0"/>
        <v>0</v>
      </c>
      <c r="G11" s="126"/>
      <c r="H11" s="126">
        <f t="shared" si="1"/>
        <v>0</v>
      </c>
      <c r="I11" s="126"/>
      <c r="J11" s="126">
        <f t="shared" si="2"/>
        <v>0</v>
      </c>
      <c r="K11" s="126">
        <f t="shared" si="3"/>
        <v>0</v>
      </c>
    </row>
    <row r="12" spans="1:13" x14ac:dyDescent="0.35">
      <c r="A12" s="122">
        <v>6</v>
      </c>
      <c r="B12" s="124" t="s">
        <v>85</v>
      </c>
      <c r="C12" s="123" t="s">
        <v>32</v>
      </c>
      <c r="D12" s="84">
        <v>6</v>
      </c>
      <c r="E12" s="84"/>
      <c r="F12" s="126">
        <f t="shared" si="0"/>
        <v>0</v>
      </c>
      <c r="G12" s="126"/>
      <c r="H12" s="126">
        <f t="shared" si="1"/>
        <v>0</v>
      </c>
      <c r="I12" s="126"/>
      <c r="J12" s="126">
        <f t="shared" si="2"/>
        <v>0</v>
      </c>
      <c r="K12" s="126">
        <f t="shared" si="3"/>
        <v>0</v>
      </c>
    </row>
    <row r="13" spans="1:13" x14ac:dyDescent="0.35">
      <c r="A13" s="122">
        <v>7</v>
      </c>
      <c r="B13" s="124" t="s">
        <v>77</v>
      </c>
      <c r="C13" s="123"/>
      <c r="D13" s="84">
        <v>12</v>
      </c>
      <c r="E13" s="84"/>
      <c r="F13" s="126">
        <f t="shared" si="0"/>
        <v>0</v>
      </c>
      <c r="G13" s="126"/>
      <c r="H13" s="126">
        <f t="shared" si="1"/>
        <v>0</v>
      </c>
      <c r="I13" s="126"/>
      <c r="J13" s="126">
        <f t="shared" si="2"/>
        <v>0</v>
      </c>
      <c r="K13" s="126">
        <f t="shared" si="3"/>
        <v>0</v>
      </c>
    </row>
    <row r="14" spans="1:13" x14ac:dyDescent="0.35">
      <c r="A14" s="122">
        <v>8</v>
      </c>
      <c r="B14" s="125" t="s">
        <v>44</v>
      </c>
      <c r="C14" s="123" t="s">
        <v>38</v>
      </c>
      <c r="D14" s="84">
        <v>1</v>
      </c>
      <c r="E14" s="84"/>
      <c r="F14" s="126">
        <f t="shared" si="0"/>
        <v>0</v>
      </c>
      <c r="G14" s="126"/>
      <c r="H14" s="126">
        <f t="shared" si="1"/>
        <v>0</v>
      </c>
      <c r="I14" s="126"/>
      <c r="J14" s="126">
        <f t="shared" si="2"/>
        <v>0</v>
      </c>
      <c r="K14" s="126">
        <f t="shared" si="3"/>
        <v>0</v>
      </c>
    </row>
    <row r="15" spans="1:13" x14ac:dyDescent="0.35">
      <c r="A15" s="122">
        <v>9</v>
      </c>
      <c r="B15" s="124" t="s">
        <v>110</v>
      </c>
      <c r="C15" s="123" t="s">
        <v>90</v>
      </c>
      <c r="D15" s="84">
        <v>2</v>
      </c>
      <c r="E15" s="84"/>
      <c r="F15" s="126">
        <f t="shared" si="0"/>
        <v>0</v>
      </c>
      <c r="G15" s="126"/>
      <c r="H15" s="126">
        <f t="shared" si="1"/>
        <v>0</v>
      </c>
      <c r="I15" s="126"/>
      <c r="J15" s="126">
        <f t="shared" si="2"/>
        <v>0</v>
      </c>
      <c r="K15" s="126">
        <f t="shared" si="3"/>
        <v>0</v>
      </c>
    </row>
    <row r="16" spans="1:13" x14ac:dyDescent="0.35">
      <c r="A16" s="127"/>
      <c r="B16" s="86" t="s">
        <v>58</v>
      </c>
      <c r="C16" s="128"/>
      <c r="D16" s="129"/>
      <c r="E16" s="128"/>
      <c r="F16" s="120">
        <f>SUM(F7:F15)</f>
        <v>0</v>
      </c>
      <c r="G16" s="61"/>
      <c r="H16" s="120">
        <f>SUM(H7:H15)</f>
        <v>0</v>
      </c>
      <c r="I16" s="61"/>
      <c r="J16" s="120">
        <f>SUM(J7:J15)</f>
        <v>0</v>
      </c>
      <c r="K16" s="130">
        <f>SUM(K7:K15)</f>
        <v>0</v>
      </c>
      <c r="M16" s="26"/>
    </row>
    <row r="17" spans="1:11" x14ac:dyDescent="0.35">
      <c r="A17" s="127"/>
      <c r="B17" s="131" t="s">
        <v>40</v>
      </c>
      <c r="C17" s="132"/>
      <c r="D17" s="133"/>
      <c r="E17" s="133"/>
      <c r="F17" s="133"/>
      <c r="G17" s="133"/>
      <c r="H17" s="133"/>
      <c r="I17" s="133"/>
      <c r="J17" s="133"/>
      <c r="K17" s="133">
        <f>F16*C17</f>
        <v>0</v>
      </c>
    </row>
    <row r="18" spans="1:11" x14ac:dyDescent="0.35">
      <c r="A18" s="127"/>
      <c r="B18" s="131" t="s">
        <v>29</v>
      </c>
      <c r="C18" s="132"/>
      <c r="D18" s="133"/>
      <c r="E18" s="133"/>
      <c r="F18" s="133"/>
      <c r="G18" s="133"/>
      <c r="H18" s="133"/>
      <c r="I18" s="133"/>
      <c r="J18" s="133"/>
      <c r="K18" s="133">
        <f>K16+K17</f>
        <v>0</v>
      </c>
    </row>
    <row r="19" spans="1:11" x14ac:dyDescent="0.35">
      <c r="A19" s="127"/>
      <c r="B19" s="131" t="s">
        <v>41</v>
      </c>
      <c r="C19" s="132"/>
      <c r="D19" s="133"/>
      <c r="E19" s="133"/>
      <c r="F19" s="133"/>
      <c r="G19" s="133"/>
      <c r="H19" s="133"/>
      <c r="I19" s="133"/>
      <c r="J19" s="133"/>
      <c r="K19" s="133">
        <f>K18*C19</f>
        <v>0</v>
      </c>
    </row>
    <row r="20" spans="1:11" x14ac:dyDescent="0.35">
      <c r="A20" s="127"/>
      <c r="B20" s="131" t="s">
        <v>29</v>
      </c>
      <c r="C20" s="132"/>
      <c r="D20" s="133"/>
      <c r="E20" s="133"/>
      <c r="F20" s="133"/>
      <c r="G20" s="133"/>
      <c r="H20" s="133"/>
      <c r="I20" s="133"/>
      <c r="J20" s="133"/>
      <c r="K20" s="133">
        <f>K19+K18</f>
        <v>0</v>
      </c>
    </row>
    <row r="21" spans="1:11" x14ac:dyDescent="0.35">
      <c r="A21" s="127"/>
      <c r="B21" s="131" t="s">
        <v>42</v>
      </c>
      <c r="C21" s="134"/>
      <c r="D21" s="129"/>
      <c r="E21" s="128"/>
      <c r="F21" s="128"/>
      <c r="G21" s="129"/>
      <c r="H21" s="129"/>
      <c r="I21" s="129"/>
      <c r="J21" s="128"/>
      <c r="K21" s="135">
        <f>K20*C21</f>
        <v>0</v>
      </c>
    </row>
    <row r="22" spans="1:11" x14ac:dyDescent="0.35">
      <c r="A22" s="127"/>
      <c r="B22" s="131" t="s">
        <v>29</v>
      </c>
      <c r="C22" s="136"/>
      <c r="D22" s="129"/>
      <c r="E22" s="128"/>
      <c r="F22" s="128"/>
      <c r="G22" s="129"/>
      <c r="H22" s="129"/>
      <c r="I22" s="129"/>
      <c r="J22" s="128"/>
      <c r="K22" s="135">
        <f>K21+K20</f>
        <v>0</v>
      </c>
    </row>
    <row r="23" spans="1:11" x14ac:dyDescent="0.35">
      <c r="A23" s="137"/>
      <c r="B23" s="138" t="s">
        <v>63</v>
      </c>
      <c r="C23" s="139"/>
      <c r="D23" s="140"/>
      <c r="E23" s="125"/>
      <c r="F23" s="125"/>
      <c r="G23" s="140"/>
      <c r="H23" s="140"/>
      <c r="I23" s="140"/>
      <c r="J23" s="125"/>
      <c r="K23" s="141">
        <f>K22*C23</f>
        <v>0</v>
      </c>
    </row>
    <row r="24" spans="1:11" x14ac:dyDescent="0.35">
      <c r="A24" s="137"/>
      <c r="B24" s="143" t="s">
        <v>100</v>
      </c>
      <c r="C24" s="132"/>
      <c r="D24" s="140"/>
      <c r="E24" s="125"/>
      <c r="F24" s="125"/>
      <c r="G24" s="140"/>
      <c r="H24" s="140"/>
      <c r="I24" s="140"/>
      <c r="J24" s="125"/>
      <c r="K24" s="141">
        <f>H16*C24</f>
        <v>0</v>
      </c>
    </row>
    <row r="25" spans="1:11" x14ac:dyDescent="0.35">
      <c r="A25" s="137"/>
      <c r="B25" s="138" t="s">
        <v>29</v>
      </c>
      <c r="C25" s="142"/>
      <c r="D25" s="140"/>
      <c r="E25" s="125"/>
      <c r="F25" s="125"/>
      <c r="G25" s="140"/>
      <c r="H25" s="140"/>
      <c r="I25" s="140"/>
      <c r="J25" s="125"/>
      <c r="K25" s="141">
        <f>K24+K23+K22</f>
        <v>0</v>
      </c>
    </row>
    <row r="26" spans="1:11" x14ac:dyDescent="0.35">
      <c r="A26" s="144"/>
      <c r="B26" s="145" t="s">
        <v>61</v>
      </c>
      <c r="C26" s="146">
        <v>0.18</v>
      </c>
      <c r="D26" s="124"/>
      <c r="E26" s="124"/>
      <c r="F26" s="124"/>
      <c r="G26" s="124"/>
      <c r="H26" s="124"/>
      <c r="I26" s="124"/>
      <c r="J26" s="147"/>
      <c r="K26" s="147">
        <f>K25*C26</f>
        <v>0</v>
      </c>
    </row>
    <row r="27" spans="1:11" x14ac:dyDescent="0.35">
      <c r="A27" s="144"/>
      <c r="B27" s="124" t="s">
        <v>62</v>
      </c>
      <c r="C27" s="124"/>
      <c r="D27" s="124"/>
      <c r="E27" s="124"/>
      <c r="F27" s="124"/>
      <c r="G27" s="124"/>
      <c r="H27" s="124"/>
      <c r="I27" s="124"/>
      <c r="J27" s="148"/>
      <c r="K27" s="148">
        <f>K26+K25</f>
        <v>0</v>
      </c>
    </row>
    <row r="28" spans="1:11" x14ac:dyDescent="0.35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35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93"/>
    </row>
    <row r="30" spans="1:11" x14ac:dyDescent="0.35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35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35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35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35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35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x14ac:dyDescent="0.35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35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x14ac:dyDescent="0.35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35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x14ac:dyDescent="0.35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x14ac:dyDescent="0.35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35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35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35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x14ac:dyDescent="0.35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x14ac:dyDescent="0.35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x14ac:dyDescent="0.35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35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35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35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35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x14ac:dyDescent="0.35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35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x14ac:dyDescent="0.35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x14ac:dyDescent="0.35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x14ac:dyDescent="0.35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x14ac:dyDescent="0.35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x14ac:dyDescent="0.35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35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35">
      <c r="A60" s="15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35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35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35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35">
      <c r="A64" s="15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35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35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35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35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35">
      <c r="A69" s="15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35">
      <c r="A70" s="15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35">
      <c r="A71" s="15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35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35">
      <c r="A73" s="15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35">
      <c r="A74" s="15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35">
      <c r="A75" s="15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35">
      <c r="A76" s="15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35">
      <c r="A77" s="15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35">
      <c r="A78" s="15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35">
      <c r="A79" s="15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35">
      <c r="A80" s="15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35">
      <c r="A81" s="15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35">
      <c r="A82" s="15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35">
      <c r="A83" s="15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35">
      <c r="A84" s="15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35">
      <c r="A85" s="15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35">
      <c r="A86" s="15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35">
      <c r="A87" s="15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35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35">
      <c r="A89" s="15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35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35">
      <c r="A91" s="15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35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35">
      <c r="A93" s="15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35">
      <c r="A94" s="15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35">
      <c r="A95" s="15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35">
      <c r="A96" s="15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35">
      <c r="A97" s="15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35">
      <c r="A98" s="15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35">
      <c r="A99" s="15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35">
      <c r="A100" s="15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35">
      <c r="A101" s="15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35">
      <c r="A102" s="15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35">
      <c r="A103" s="15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35">
      <c r="A104" s="15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35">
      <c r="A105" s="15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35">
      <c r="A106" s="15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35">
      <c r="A107" s="15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35">
      <c r="A108" s="15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35">
      <c r="A109" s="15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35">
      <c r="A110" s="15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35">
      <c r="A111" s="15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35">
      <c r="A112" s="15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35">
      <c r="A113" s="15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35">
      <c r="A114" s="15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35">
      <c r="A115" s="15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35">
      <c r="A116" s="15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35">
      <c r="A117" s="15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35">
      <c r="A118" s="15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35">
      <c r="A119" s="15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35">
      <c r="A120" s="15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35">
      <c r="A121" s="15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35">
      <c r="A122" s="15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35">
      <c r="A123" s="15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35">
      <c r="A124" s="15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35">
      <c r="A125" s="15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35">
      <c r="A126" s="15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35">
      <c r="A127" s="15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35">
      <c r="A128" s="15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35">
      <c r="A129" s="15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35">
      <c r="A130" s="15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35">
      <c r="A131" s="15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35">
      <c r="A132" s="15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35">
      <c r="A133" s="15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35">
      <c r="A134" s="15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35">
      <c r="A135" s="15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35">
      <c r="A136" s="15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35">
      <c r="A137" s="15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35">
      <c r="A138" s="15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35">
      <c r="A139" s="15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35">
      <c r="A140" s="15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35">
      <c r="A141" s="15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35">
      <c r="A142" s="15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35">
      <c r="A143" s="15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35">
      <c r="A144" s="15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35">
      <c r="A145" s="15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35">
      <c r="A146" s="15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35">
      <c r="A147" s="15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35">
      <c r="A148" s="15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35">
      <c r="A149" s="15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35">
      <c r="A150" s="15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35">
      <c r="A151" s="15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35">
      <c r="A152" s="15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35">
      <c r="A153" s="15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35">
      <c r="A154" s="15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35">
      <c r="A155" s="15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35">
      <c r="A156" s="15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35">
      <c r="A157" s="15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35">
      <c r="A158" s="15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35">
      <c r="A159" s="15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35">
      <c r="A160" s="15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35">
      <c r="A161" s="15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35">
      <c r="A162" s="15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35">
      <c r="A163" s="15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35">
      <c r="A164" s="15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35">
      <c r="A165" s="15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35">
      <c r="A166" s="15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35">
      <c r="A167" s="15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35">
      <c r="A168" s="15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35">
      <c r="A169" s="15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35">
      <c r="A170" s="15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35">
      <c r="A171" s="15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35">
      <c r="A172" s="15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35">
      <c r="A173" s="15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35">
      <c r="A174" s="15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35">
      <c r="A175" s="15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35">
      <c r="A176" s="15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35">
      <c r="A177" s="15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35">
      <c r="A178" s="15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35">
      <c r="A179" s="15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35">
      <c r="A180" s="15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35">
      <c r="A181" s="15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35">
      <c r="A182" s="15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35">
      <c r="A183" s="15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35">
      <c r="A184" s="15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35">
      <c r="A185" s="15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35">
      <c r="A186" s="15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35">
      <c r="A187" s="15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35">
      <c r="A188" s="15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35">
      <c r="A189" s="15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35">
      <c r="A190" s="15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35">
      <c r="A191" s="15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35">
      <c r="A192" s="15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35">
      <c r="A193" s="15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35">
      <c r="A194" s="15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35">
      <c r="A195" s="15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35">
      <c r="A196" s="15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35">
      <c r="A197" s="15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35">
      <c r="A198" s="15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35">
      <c r="A199" s="15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35">
      <c r="A200" s="15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35">
      <c r="A201" s="15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35">
      <c r="A202" s="15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35">
      <c r="A203" s="15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35">
      <c r="A204" s="15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35">
      <c r="A205" s="15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35">
      <c r="A206" s="15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35">
      <c r="A207" s="15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35">
      <c r="A208" s="15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35">
      <c r="A209" s="15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35">
      <c r="A210" s="15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35">
      <c r="A211" s="15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35">
      <c r="A212" s="15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35">
      <c r="A213" s="15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35">
      <c r="A214" s="15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35">
      <c r="A215" s="15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35">
      <c r="A216" s="15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35">
      <c r="A217" s="15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35">
      <c r="A218" s="15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35">
      <c r="A219" s="15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35">
      <c r="A220" s="15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35">
      <c r="A221" s="15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35">
      <c r="A222" s="15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35">
      <c r="A223" s="15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35">
      <c r="A224" s="15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35">
      <c r="A225" s="15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35">
      <c r="A226" s="15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35">
      <c r="A227" s="15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35">
      <c r="A228" s="15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35">
      <c r="A229" s="15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35">
      <c r="A230" s="15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35">
      <c r="A231" s="15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35">
      <c r="A232" s="15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35">
      <c r="A233" s="15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35">
      <c r="A234" s="15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35">
      <c r="A235" s="15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35">
      <c r="A236" s="15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35">
      <c r="A237" s="15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35">
      <c r="A238" s="15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35">
      <c r="A239" s="15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35">
      <c r="A240" s="15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35">
      <c r="A241" s="15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35">
      <c r="A242" s="15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35">
      <c r="A243" s="15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35">
      <c r="A244" s="15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35">
      <c r="A245" s="15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35">
      <c r="A246" s="15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35">
      <c r="A247" s="15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35">
      <c r="A248" s="15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35">
      <c r="A249" s="15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35">
      <c r="A250" s="15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35">
      <c r="A251" s="15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35">
      <c r="A252" s="15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35">
      <c r="A253" s="15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35">
      <c r="A254" s="15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35">
      <c r="A255" s="15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35">
      <c r="A256" s="15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35">
      <c r="A257" s="15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35">
      <c r="A258" s="15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35">
      <c r="A259" s="15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35">
      <c r="A260" s="15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35">
      <c r="A261" s="15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35">
      <c r="A262" s="15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35">
      <c r="A263" s="15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35">
      <c r="A264" s="15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35">
      <c r="A265" s="15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35">
      <c r="A266" s="15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35">
      <c r="A267" s="15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35">
      <c r="A268" s="15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35">
      <c r="A269" s="15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35">
      <c r="A270" s="15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35">
      <c r="A271" s="15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35">
      <c r="A272" s="15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35">
      <c r="A273" s="15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35">
      <c r="A274" s="15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35">
      <c r="A275" s="15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35">
      <c r="A276" s="15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35">
      <c r="A277" s="15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35">
      <c r="A278" s="15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35">
      <c r="A279" s="15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35">
      <c r="A280" s="15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35">
      <c r="A281" s="15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35">
      <c r="A282" s="15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35">
      <c r="A283" s="15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35">
      <c r="A284" s="15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35">
      <c r="A285" s="15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35">
      <c r="A286" s="15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35">
      <c r="A287" s="15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35">
      <c r="A288" s="15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35">
      <c r="A289" s="15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35">
      <c r="A290" s="15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35">
      <c r="A291" s="15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35">
      <c r="A292" s="15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35">
      <c r="A293" s="15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35">
      <c r="A294" s="15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35">
      <c r="A295" s="15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35">
      <c r="A296" s="15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35">
      <c r="A297" s="15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35">
      <c r="A298" s="15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35">
      <c r="A299" s="15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35">
      <c r="A300" s="15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35">
      <c r="A301" s="15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35">
      <c r="A302" s="15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35">
      <c r="A303" s="15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35">
      <c r="A304" s="15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35">
      <c r="A305" s="15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35">
      <c r="A306" s="15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35">
      <c r="A307" s="15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35">
      <c r="A308" s="15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35">
      <c r="A309" s="15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35">
      <c r="A310" s="15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35">
      <c r="A311" s="15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35">
      <c r="A312" s="15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35">
      <c r="A313" s="15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35">
      <c r="A314" s="15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35">
      <c r="A315" s="15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35">
      <c r="A316" s="15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35">
      <c r="A317" s="15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35">
      <c r="A318" s="15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35">
      <c r="A319" s="15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35">
      <c r="A320" s="15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35">
      <c r="A321" s="15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35">
      <c r="A322" s="15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35">
      <c r="A323" s="15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35">
      <c r="A324" s="15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35">
      <c r="A325" s="15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35">
      <c r="A326" s="15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35">
      <c r="A327" s="15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35">
      <c r="A328" s="15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35">
      <c r="A329" s="15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35">
      <c r="A330" s="15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35">
      <c r="A331" s="15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35">
      <c r="A332" s="15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35">
      <c r="A333" s="15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35">
      <c r="A334" s="15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35">
      <c r="A335" s="15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35">
      <c r="A336" s="15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35">
      <c r="A337" s="15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35">
      <c r="A338" s="15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35">
      <c r="A339" s="15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35">
      <c r="A340" s="15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35">
      <c r="A341" s="15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35">
      <c r="A342" s="15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35">
      <c r="A343" s="15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35">
      <c r="A344" s="15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35">
      <c r="A345" s="15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35">
      <c r="A346" s="15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35">
      <c r="A347" s="15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35">
      <c r="A348" s="15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35">
      <c r="A349" s="15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35">
      <c r="A350" s="15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35">
      <c r="A351" s="15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35">
      <c r="A352" s="15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35">
      <c r="A353" s="15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35">
      <c r="A354" s="15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35">
      <c r="A355" s="15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35">
      <c r="A356" s="15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35">
      <c r="A357" s="15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35">
      <c r="A358" s="15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35">
      <c r="A359" s="15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35">
      <c r="A360" s="15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35">
      <c r="A361" s="15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35">
      <c r="A362" s="15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35">
      <c r="A363" s="15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35">
      <c r="A364" s="15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35">
      <c r="A365" s="15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35">
      <c r="A366" s="15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35">
      <c r="A367" s="15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35">
      <c r="A368" s="15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35">
      <c r="A369" s="15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35">
      <c r="A370" s="15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35">
      <c r="A371" s="15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35">
      <c r="A372" s="15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35">
      <c r="A373" s="15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35">
      <c r="A374" s="15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35">
      <c r="A375" s="15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35">
      <c r="A376" s="15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35">
      <c r="A377" s="15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35">
      <c r="A378" s="15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35">
      <c r="A379" s="15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35">
      <c r="A380" s="15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35">
      <c r="A381" s="15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35">
      <c r="A382" s="15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35">
      <c r="A383" s="15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35">
      <c r="A384" s="15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35">
      <c r="A385" s="15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35">
      <c r="A386" s="15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35">
      <c r="A387" s="15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35">
      <c r="A388" s="15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35">
      <c r="A389" s="15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35">
      <c r="A390" s="15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35">
      <c r="A391" s="15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35">
      <c r="A392" s="15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35">
      <c r="A393" s="15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35">
      <c r="A394" s="15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35">
      <c r="A395" s="15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35">
      <c r="A396" s="15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35">
      <c r="A397" s="15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35">
      <c r="A398" s="15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35">
      <c r="A399" s="15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35">
      <c r="A400" s="15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35">
      <c r="A401" s="15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35">
      <c r="A402" s="15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35">
      <c r="A403" s="15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35">
      <c r="A404" s="15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35">
      <c r="A405" s="15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35">
      <c r="A406" s="15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35">
      <c r="A407" s="15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35">
      <c r="A408" s="15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35">
      <c r="A409" s="15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35">
      <c r="A410" s="15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35">
      <c r="A411" s="15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35">
      <c r="A412" s="15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35">
      <c r="A413" s="15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</sheetData>
  <mergeCells count="11">
    <mergeCell ref="J1:K1"/>
    <mergeCell ref="A2:K2"/>
    <mergeCell ref="A4:A5"/>
    <mergeCell ref="B4:B5"/>
    <mergeCell ref="C4:C5"/>
    <mergeCell ref="D4:D5"/>
    <mergeCell ref="E4:F4"/>
    <mergeCell ref="G4:H4"/>
    <mergeCell ref="I4:J4"/>
    <mergeCell ref="K4:K5"/>
    <mergeCell ref="E3:J3"/>
  </mergeCells>
  <pageMargins left="0.2" right="0.2" top="0.7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40"/>
  <sheetViews>
    <sheetView zoomScale="95" workbookViewId="0">
      <selection activeCell="C1" sqref="C1"/>
    </sheetView>
  </sheetViews>
  <sheetFormatPr defaultColWidth="9.1796875" defaultRowHeight="13" x14ac:dyDescent="0.3"/>
  <cols>
    <col min="1" max="1" width="4.1796875" style="11" customWidth="1"/>
    <col min="2" max="2" width="57.54296875" style="11" customWidth="1"/>
    <col min="3" max="3" width="7.54296875" style="11" customWidth="1"/>
    <col min="4" max="4" width="6.54296875" style="11" customWidth="1"/>
    <col min="5" max="5" width="9.54296875" style="11" customWidth="1"/>
    <col min="6" max="6" width="9.26953125" style="11" customWidth="1"/>
    <col min="7" max="7" width="8.453125" style="11" customWidth="1"/>
    <col min="8" max="8" width="9.1796875" style="11" customWidth="1"/>
    <col min="9" max="9" width="7.7265625" style="11" customWidth="1"/>
    <col min="10" max="10" width="8.453125" style="11" customWidth="1"/>
    <col min="11" max="11" width="11" style="11" customWidth="1"/>
    <col min="12" max="16384" width="9.1796875" style="11"/>
  </cols>
  <sheetData>
    <row r="1" spans="1:11" ht="16" x14ac:dyDescent="0.4">
      <c r="J1" s="250" t="s">
        <v>121</v>
      </c>
      <c r="K1" s="250"/>
    </row>
    <row r="2" spans="1:11" ht="21.75" customHeight="1" x14ac:dyDescent="0.3">
      <c r="A2" s="263" t="s">
        <v>84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8" customHeight="1" x14ac:dyDescent="0.3">
      <c r="A3" s="24"/>
      <c r="B3" s="264" t="s">
        <v>88</v>
      </c>
      <c r="C3" s="264"/>
      <c r="D3" s="264"/>
      <c r="E3" s="264"/>
      <c r="F3" s="264"/>
      <c r="G3" s="264"/>
      <c r="H3" s="264"/>
      <c r="I3" s="264"/>
      <c r="J3" s="262">
        <f>K38</f>
        <v>0</v>
      </c>
      <c r="K3" s="263"/>
    </row>
    <row r="4" spans="1:11" ht="30.75" customHeight="1" x14ac:dyDescent="0.3">
      <c r="A4" s="253" t="s">
        <v>43</v>
      </c>
      <c r="B4" s="253" t="s">
        <v>23</v>
      </c>
      <c r="C4" s="253" t="s">
        <v>24</v>
      </c>
      <c r="D4" s="255" t="s">
        <v>25</v>
      </c>
      <c r="E4" s="257" t="s">
        <v>26</v>
      </c>
      <c r="F4" s="258"/>
      <c r="G4" s="257" t="s">
        <v>27</v>
      </c>
      <c r="H4" s="258"/>
      <c r="I4" s="259" t="s">
        <v>28</v>
      </c>
      <c r="J4" s="260"/>
      <c r="K4" s="253" t="s">
        <v>29</v>
      </c>
    </row>
    <row r="5" spans="1:11" ht="24" x14ac:dyDescent="0.3">
      <c r="A5" s="254"/>
      <c r="B5" s="254"/>
      <c r="C5" s="254"/>
      <c r="D5" s="256"/>
      <c r="E5" s="51" t="s">
        <v>30</v>
      </c>
      <c r="F5" s="52" t="s">
        <v>29</v>
      </c>
      <c r="G5" s="51" t="s">
        <v>30</v>
      </c>
      <c r="H5" s="52" t="s">
        <v>29</v>
      </c>
      <c r="I5" s="51" t="s">
        <v>30</v>
      </c>
      <c r="J5" s="52" t="s">
        <v>29</v>
      </c>
      <c r="K5" s="254"/>
    </row>
    <row r="6" spans="1:11" s="25" customFormat="1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</row>
    <row r="7" spans="1:11" s="25" customFormat="1" ht="22.5" customHeight="1" x14ac:dyDescent="0.35">
      <c r="A7" s="54">
        <v>1</v>
      </c>
      <c r="B7" s="80" t="s">
        <v>196</v>
      </c>
      <c r="C7" s="59"/>
      <c r="D7" s="69"/>
      <c r="E7" s="59"/>
      <c r="F7" s="84">
        <f t="shared" ref="F7:F26" si="0">E7*D7</f>
        <v>0</v>
      </c>
      <c r="G7" s="69"/>
      <c r="H7" s="84">
        <f t="shared" ref="H7:H26" si="1">G7*D7</f>
        <v>0</v>
      </c>
      <c r="I7" s="69"/>
      <c r="J7" s="84">
        <f t="shared" ref="J7:J26" si="2">I7*D7</f>
        <v>0</v>
      </c>
      <c r="K7" s="84">
        <f t="shared" ref="K7:K27" si="3">J7+H7+F7</f>
        <v>0</v>
      </c>
    </row>
    <row r="8" spans="1:11" s="25" customFormat="1" ht="27" x14ac:dyDescent="0.3">
      <c r="A8" s="54"/>
      <c r="B8" s="151" t="s">
        <v>183</v>
      </c>
      <c r="C8" s="60" t="s">
        <v>33</v>
      </c>
      <c r="D8" s="62">
        <v>1</v>
      </c>
      <c r="E8" s="60"/>
      <c r="F8" s="84">
        <f t="shared" si="0"/>
        <v>0</v>
      </c>
      <c r="G8" s="62"/>
      <c r="H8" s="84">
        <f t="shared" si="1"/>
        <v>0</v>
      </c>
      <c r="I8" s="62"/>
      <c r="J8" s="84">
        <f t="shared" si="2"/>
        <v>0</v>
      </c>
      <c r="K8" s="84">
        <f t="shared" si="3"/>
        <v>0</v>
      </c>
    </row>
    <row r="9" spans="1:11" s="25" customFormat="1" ht="27" x14ac:dyDescent="0.3">
      <c r="A9" s="54"/>
      <c r="B9" s="152" t="s">
        <v>212</v>
      </c>
      <c r="C9" s="60" t="s">
        <v>33</v>
      </c>
      <c r="D9" s="62">
        <v>3</v>
      </c>
      <c r="E9" s="60"/>
      <c r="F9" s="84">
        <f t="shared" si="0"/>
        <v>0</v>
      </c>
      <c r="G9" s="62"/>
      <c r="H9" s="84">
        <f t="shared" si="1"/>
        <v>0</v>
      </c>
      <c r="I9" s="62"/>
      <c r="J9" s="84">
        <f t="shared" si="2"/>
        <v>0</v>
      </c>
      <c r="K9" s="84">
        <f t="shared" si="3"/>
        <v>0</v>
      </c>
    </row>
    <row r="10" spans="1:11" s="25" customFormat="1" ht="27" x14ac:dyDescent="0.3">
      <c r="A10" s="54"/>
      <c r="B10" s="64" t="s">
        <v>184</v>
      </c>
      <c r="C10" s="58" t="s">
        <v>33</v>
      </c>
      <c r="D10" s="68">
        <v>1</v>
      </c>
      <c r="E10" s="58"/>
      <c r="F10" s="84">
        <f t="shared" si="0"/>
        <v>0</v>
      </c>
      <c r="G10" s="68"/>
      <c r="H10" s="84">
        <f t="shared" si="1"/>
        <v>0</v>
      </c>
      <c r="I10" s="68"/>
      <c r="J10" s="84">
        <f t="shared" si="2"/>
        <v>0</v>
      </c>
      <c r="K10" s="84">
        <f t="shared" si="3"/>
        <v>0</v>
      </c>
    </row>
    <row r="11" spans="1:11" s="25" customFormat="1" ht="13.5" x14ac:dyDescent="0.3">
      <c r="A11" s="54"/>
      <c r="B11" s="64" t="s">
        <v>213</v>
      </c>
      <c r="C11" s="58" t="s">
        <v>33</v>
      </c>
      <c r="D11" s="68">
        <v>1</v>
      </c>
      <c r="E11" s="58"/>
      <c r="F11" s="84">
        <f t="shared" si="0"/>
        <v>0</v>
      </c>
      <c r="G11" s="68"/>
      <c r="H11" s="84">
        <f t="shared" si="1"/>
        <v>0</v>
      </c>
      <c r="I11" s="68"/>
      <c r="J11" s="84">
        <f t="shared" si="2"/>
        <v>0</v>
      </c>
      <c r="K11" s="84">
        <f t="shared" si="3"/>
        <v>0</v>
      </c>
    </row>
    <row r="12" spans="1:11" s="25" customFormat="1" ht="13.5" x14ac:dyDescent="0.3">
      <c r="A12" s="54"/>
      <c r="B12" s="64" t="s">
        <v>185</v>
      </c>
      <c r="C12" s="58" t="s">
        <v>34</v>
      </c>
      <c r="D12" s="68">
        <v>15</v>
      </c>
      <c r="E12" s="58"/>
      <c r="F12" s="84">
        <f t="shared" si="0"/>
        <v>0</v>
      </c>
      <c r="G12" s="68"/>
      <c r="H12" s="84">
        <f t="shared" si="1"/>
        <v>0</v>
      </c>
      <c r="I12" s="68"/>
      <c r="J12" s="84">
        <f t="shared" si="2"/>
        <v>0</v>
      </c>
      <c r="K12" s="84">
        <f t="shared" si="3"/>
        <v>0</v>
      </c>
    </row>
    <row r="13" spans="1:11" s="25" customFormat="1" ht="13.5" x14ac:dyDescent="0.3">
      <c r="A13" s="54"/>
      <c r="B13" s="64" t="s">
        <v>186</v>
      </c>
      <c r="C13" s="58" t="s">
        <v>34</v>
      </c>
      <c r="D13" s="68">
        <v>55</v>
      </c>
      <c r="E13" s="58"/>
      <c r="F13" s="84">
        <f t="shared" si="0"/>
        <v>0</v>
      </c>
      <c r="G13" s="68"/>
      <c r="H13" s="84">
        <f t="shared" si="1"/>
        <v>0</v>
      </c>
      <c r="I13" s="68"/>
      <c r="J13" s="84">
        <f t="shared" si="2"/>
        <v>0</v>
      </c>
      <c r="K13" s="84">
        <f t="shared" si="3"/>
        <v>0</v>
      </c>
    </row>
    <row r="14" spans="1:11" s="25" customFormat="1" ht="13.5" x14ac:dyDescent="0.3">
      <c r="A14" s="54"/>
      <c r="B14" s="64" t="s">
        <v>187</v>
      </c>
      <c r="C14" s="58" t="s">
        <v>34</v>
      </c>
      <c r="D14" s="68">
        <v>60</v>
      </c>
      <c r="E14" s="58"/>
      <c r="F14" s="84">
        <f t="shared" si="0"/>
        <v>0</v>
      </c>
      <c r="G14" s="68"/>
      <c r="H14" s="84">
        <f t="shared" si="1"/>
        <v>0</v>
      </c>
      <c r="I14" s="68"/>
      <c r="J14" s="84">
        <f t="shared" si="2"/>
        <v>0</v>
      </c>
      <c r="K14" s="84">
        <f t="shared" si="3"/>
        <v>0</v>
      </c>
    </row>
    <row r="15" spans="1:11" s="25" customFormat="1" ht="27" x14ac:dyDescent="0.3">
      <c r="A15" s="54"/>
      <c r="B15" s="64" t="s">
        <v>188</v>
      </c>
      <c r="C15" s="58" t="s">
        <v>38</v>
      </c>
      <c r="D15" s="68">
        <v>1</v>
      </c>
      <c r="E15" s="58"/>
      <c r="F15" s="84">
        <f t="shared" si="0"/>
        <v>0</v>
      </c>
      <c r="G15" s="68"/>
      <c r="H15" s="84">
        <f t="shared" si="1"/>
        <v>0</v>
      </c>
      <c r="I15" s="68"/>
      <c r="J15" s="84">
        <f t="shared" si="2"/>
        <v>0</v>
      </c>
      <c r="K15" s="84">
        <f t="shared" si="3"/>
        <v>0</v>
      </c>
    </row>
    <row r="16" spans="1:11" s="25" customFormat="1" ht="13.5" x14ac:dyDescent="0.3">
      <c r="A16" s="54"/>
      <c r="B16" s="64" t="s">
        <v>189</v>
      </c>
      <c r="C16" s="58" t="s">
        <v>34</v>
      </c>
      <c r="D16" s="68">
        <v>25</v>
      </c>
      <c r="E16" s="58"/>
      <c r="F16" s="84">
        <f t="shared" si="0"/>
        <v>0</v>
      </c>
      <c r="G16" s="68"/>
      <c r="H16" s="84">
        <f t="shared" si="1"/>
        <v>0</v>
      </c>
      <c r="I16" s="68"/>
      <c r="J16" s="84">
        <f t="shared" si="2"/>
        <v>0</v>
      </c>
      <c r="K16" s="84">
        <f t="shared" si="3"/>
        <v>0</v>
      </c>
    </row>
    <row r="17" spans="1:11" s="25" customFormat="1" ht="13.5" x14ac:dyDescent="0.3">
      <c r="A17" s="54"/>
      <c r="B17" s="64" t="s">
        <v>190</v>
      </c>
      <c r="C17" s="58" t="s">
        <v>34</v>
      </c>
      <c r="D17" s="68">
        <v>3</v>
      </c>
      <c r="E17" s="58"/>
      <c r="F17" s="84">
        <f t="shared" si="0"/>
        <v>0</v>
      </c>
      <c r="G17" s="68"/>
      <c r="H17" s="84">
        <f t="shared" si="1"/>
        <v>0</v>
      </c>
      <c r="I17" s="68"/>
      <c r="J17" s="84">
        <f t="shared" si="2"/>
        <v>0</v>
      </c>
      <c r="K17" s="84">
        <f t="shared" si="3"/>
        <v>0</v>
      </c>
    </row>
    <row r="18" spans="1:11" s="25" customFormat="1" ht="27" x14ac:dyDescent="0.3">
      <c r="A18" s="54"/>
      <c r="B18" s="64" t="s">
        <v>191</v>
      </c>
      <c r="C18" s="58" t="s">
        <v>38</v>
      </c>
      <c r="D18" s="68">
        <v>1</v>
      </c>
      <c r="E18" s="58"/>
      <c r="F18" s="84">
        <f t="shared" si="0"/>
        <v>0</v>
      </c>
      <c r="G18" s="68"/>
      <c r="H18" s="84">
        <f t="shared" si="1"/>
        <v>0</v>
      </c>
      <c r="I18" s="68"/>
      <c r="J18" s="84">
        <f t="shared" si="2"/>
        <v>0</v>
      </c>
      <c r="K18" s="84">
        <f t="shared" si="3"/>
        <v>0</v>
      </c>
    </row>
    <row r="19" spans="1:11" s="25" customFormat="1" ht="20.25" customHeight="1" x14ac:dyDescent="0.35">
      <c r="A19" s="54">
        <v>2</v>
      </c>
      <c r="B19" s="78" t="s">
        <v>192</v>
      </c>
      <c r="C19" s="59"/>
      <c r="D19" s="69"/>
      <c r="E19" s="59"/>
      <c r="F19" s="84">
        <f t="shared" si="0"/>
        <v>0</v>
      </c>
      <c r="G19" s="69"/>
      <c r="H19" s="84">
        <f t="shared" si="1"/>
        <v>0</v>
      </c>
      <c r="I19" s="69"/>
      <c r="J19" s="84">
        <f t="shared" si="2"/>
        <v>0</v>
      </c>
      <c r="K19" s="84">
        <f t="shared" si="3"/>
        <v>0</v>
      </c>
    </row>
    <row r="20" spans="1:11" s="25" customFormat="1" ht="13.5" x14ac:dyDescent="0.3">
      <c r="A20" s="54"/>
      <c r="B20" s="64" t="s">
        <v>214</v>
      </c>
      <c r="C20" s="190" t="s">
        <v>33</v>
      </c>
      <c r="D20" s="84">
        <v>1</v>
      </c>
      <c r="E20" s="190"/>
      <c r="F20" s="84">
        <f t="shared" si="0"/>
        <v>0</v>
      </c>
      <c r="G20" s="84"/>
      <c r="H20" s="84">
        <f t="shared" si="1"/>
        <v>0</v>
      </c>
      <c r="I20" s="84"/>
      <c r="J20" s="84">
        <f t="shared" si="2"/>
        <v>0</v>
      </c>
      <c r="K20" s="84">
        <f t="shared" si="3"/>
        <v>0</v>
      </c>
    </row>
    <row r="21" spans="1:11" s="25" customFormat="1" ht="13.5" x14ac:dyDescent="0.3">
      <c r="A21" s="54"/>
      <c r="B21" s="64" t="s">
        <v>215</v>
      </c>
      <c r="C21" s="190" t="s">
        <v>33</v>
      </c>
      <c r="D21" s="84">
        <v>1</v>
      </c>
      <c r="E21" s="190"/>
      <c r="F21" s="84">
        <f t="shared" si="0"/>
        <v>0</v>
      </c>
      <c r="G21" s="84"/>
      <c r="H21" s="84">
        <f t="shared" si="1"/>
        <v>0</v>
      </c>
      <c r="I21" s="84"/>
      <c r="J21" s="84">
        <f t="shared" si="2"/>
        <v>0</v>
      </c>
      <c r="K21" s="84">
        <f t="shared" si="3"/>
        <v>0</v>
      </c>
    </row>
    <row r="22" spans="1:11" s="25" customFormat="1" ht="27" x14ac:dyDescent="0.3">
      <c r="A22" s="54"/>
      <c r="B22" s="64" t="s">
        <v>193</v>
      </c>
      <c r="C22" s="190" t="s">
        <v>216</v>
      </c>
      <c r="D22" s="84">
        <v>12</v>
      </c>
      <c r="E22" s="190"/>
      <c r="F22" s="84">
        <f t="shared" si="0"/>
        <v>0</v>
      </c>
      <c r="G22" s="84"/>
      <c r="H22" s="84">
        <f t="shared" si="1"/>
        <v>0</v>
      </c>
      <c r="I22" s="84"/>
      <c r="J22" s="84">
        <f t="shared" si="2"/>
        <v>0</v>
      </c>
      <c r="K22" s="84">
        <f t="shared" si="3"/>
        <v>0</v>
      </c>
    </row>
    <row r="23" spans="1:11" s="25" customFormat="1" ht="13.5" x14ac:dyDescent="0.3">
      <c r="A23" s="54"/>
      <c r="B23" s="79" t="s">
        <v>194</v>
      </c>
      <c r="C23" s="58" t="s">
        <v>33</v>
      </c>
      <c r="D23" s="58">
        <v>2</v>
      </c>
      <c r="E23" s="58"/>
      <c r="F23" s="84">
        <f t="shared" si="0"/>
        <v>0</v>
      </c>
      <c r="G23" s="58"/>
      <c r="H23" s="84">
        <f t="shared" si="1"/>
        <v>0</v>
      </c>
      <c r="I23" s="58"/>
      <c r="J23" s="84">
        <f t="shared" si="2"/>
        <v>0</v>
      </c>
      <c r="K23" s="84">
        <f t="shared" si="3"/>
        <v>0</v>
      </c>
    </row>
    <row r="24" spans="1:11" s="25" customFormat="1" ht="13.5" x14ac:dyDescent="0.3">
      <c r="A24" s="54"/>
      <c r="B24" s="64" t="s">
        <v>211</v>
      </c>
      <c r="C24" s="190" t="s">
        <v>33</v>
      </c>
      <c r="D24" s="84">
        <v>2</v>
      </c>
      <c r="E24" s="190"/>
      <c r="F24" s="84">
        <f t="shared" si="0"/>
        <v>0</v>
      </c>
      <c r="G24" s="84"/>
      <c r="H24" s="84">
        <f t="shared" si="1"/>
        <v>0</v>
      </c>
      <c r="I24" s="84"/>
      <c r="J24" s="84">
        <f t="shared" si="2"/>
        <v>0</v>
      </c>
      <c r="K24" s="84">
        <f t="shared" si="3"/>
        <v>0</v>
      </c>
    </row>
    <row r="25" spans="1:11" s="25" customFormat="1" ht="13.5" x14ac:dyDescent="0.3">
      <c r="A25" s="54"/>
      <c r="B25" s="79" t="s">
        <v>195</v>
      </c>
      <c r="C25" s="58" t="s">
        <v>34</v>
      </c>
      <c r="D25" s="58">
        <v>10</v>
      </c>
      <c r="E25" s="58"/>
      <c r="F25" s="84">
        <f t="shared" si="0"/>
        <v>0</v>
      </c>
      <c r="G25" s="58"/>
      <c r="H25" s="84">
        <f t="shared" si="1"/>
        <v>0</v>
      </c>
      <c r="I25" s="58"/>
      <c r="J25" s="84">
        <f t="shared" si="2"/>
        <v>0</v>
      </c>
      <c r="K25" s="84">
        <f t="shared" si="3"/>
        <v>0</v>
      </c>
    </row>
    <row r="26" spans="1:11" s="25" customFormat="1" ht="13.5" x14ac:dyDescent="0.3">
      <c r="A26" s="54"/>
      <c r="B26" s="79" t="s">
        <v>44</v>
      </c>
      <c r="C26" s="58" t="s">
        <v>38</v>
      </c>
      <c r="D26" s="58">
        <v>12</v>
      </c>
      <c r="E26" s="58"/>
      <c r="F26" s="84">
        <f t="shared" si="0"/>
        <v>0</v>
      </c>
      <c r="G26" s="58"/>
      <c r="H26" s="84">
        <f t="shared" si="1"/>
        <v>0</v>
      </c>
      <c r="I26" s="58"/>
      <c r="J26" s="84">
        <f t="shared" si="2"/>
        <v>0</v>
      </c>
      <c r="K26" s="84">
        <f t="shared" si="3"/>
        <v>0</v>
      </c>
    </row>
    <row r="27" spans="1:11" s="25" customFormat="1" ht="14.5" x14ac:dyDescent="0.35">
      <c r="A27" s="55"/>
      <c r="B27" s="189" t="s">
        <v>29</v>
      </c>
      <c r="C27" s="12"/>
      <c r="D27" s="12"/>
      <c r="E27" s="12"/>
      <c r="F27" s="69">
        <f>SUM(F8:F26)</f>
        <v>0</v>
      </c>
      <c r="G27" s="59"/>
      <c r="H27" s="69">
        <f>SUM(H8:H26)</f>
        <v>0</v>
      </c>
      <c r="I27" s="59"/>
      <c r="J27" s="68">
        <f>SUM(J8:J26)</f>
        <v>0</v>
      </c>
      <c r="K27" s="161">
        <f t="shared" si="3"/>
        <v>0</v>
      </c>
    </row>
    <row r="28" spans="1:11" ht="16.5" customHeight="1" x14ac:dyDescent="0.35">
      <c r="A28" s="56"/>
      <c r="B28" s="154" t="s">
        <v>40</v>
      </c>
      <c r="C28" s="134"/>
      <c r="D28" s="129"/>
      <c r="E28" s="128"/>
      <c r="F28" s="128"/>
      <c r="G28" s="129"/>
      <c r="H28" s="129"/>
      <c r="I28" s="129"/>
      <c r="J28" s="128"/>
      <c r="K28" s="135">
        <f>C28*F27</f>
        <v>0</v>
      </c>
    </row>
    <row r="29" spans="1:11" ht="16.5" customHeight="1" x14ac:dyDescent="0.35">
      <c r="A29" s="56"/>
      <c r="B29" s="154" t="s">
        <v>29</v>
      </c>
      <c r="C29" s="136"/>
      <c r="D29" s="129"/>
      <c r="E29" s="128"/>
      <c r="F29" s="128"/>
      <c r="G29" s="129"/>
      <c r="H29" s="129"/>
      <c r="I29" s="129"/>
      <c r="J29" s="128"/>
      <c r="K29" s="135">
        <f>K28+K27</f>
        <v>0</v>
      </c>
    </row>
    <row r="30" spans="1:11" ht="16.5" customHeight="1" x14ac:dyDescent="0.35">
      <c r="A30" s="56"/>
      <c r="B30" s="154" t="s">
        <v>60</v>
      </c>
      <c r="C30" s="134"/>
      <c r="D30" s="129"/>
      <c r="E30" s="128"/>
      <c r="F30" s="128"/>
      <c r="G30" s="129"/>
      <c r="H30" s="129"/>
      <c r="I30" s="129"/>
      <c r="J30" s="128"/>
      <c r="K30" s="135">
        <f>H27*C30</f>
        <v>0</v>
      </c>
    </row>
    <row r="31" spans="1:11" ht="16.5" customHeight="1" x14ac:dyDescent="0.35">
      <c r="A31" s="56"/>
      <c r="B31" s="154" t="s">
        <v>29</v>
      </c>
      <c r="C31" s="136"/>
      <c r="D31" s="129"/>
      <c r="E31" s="128"/>
      <c r="F31" s="128"/>
      <c r="G31" s="129"/>
      <c r="H31" s="129"/>
      <c r="I31" s="129"/>
      <c r="J31" s="128"/>
      <c r="K31" s="135">
        <f>K30+K29</f>
        <v>0</v>
      </c>
    </row>
    <row r="32" spans="1:11" ht="16.5" customHeight="1" x14ac:dyDescent="0.35">
      <c r="A32" s="56"/>
      <c r="B32" s="154" t="s">
        <v>106</v>
      </c>
      <c r="C32" s="132"/>
      <c r="D32" s="155"/>
      <c r="E32" s="156"/>
      <c r="F32" s="157"/>
      <c r="G32" s="129"/>
      <c r="H32" s="129"/>
      <c r="I32" s="129"/>
      <c r="J32" s="128"/>
      <c r="K32" s="133">
        <f>K31*C32</f>
        <v>0</v>
      </c>
    </row>
    <row r="33" spans="1:11" ht="16.5" customHeight="1" x14ac:dyDescent="0.35">
      <c r="A33" s="56"/>
      <c r="B33" s="154" t="s">
        <v>29</v>
      </c>
      <c r="C33" s="136"/>
      <c r="D33" s="129"/>
      <c r="E33" s="128"/>
      <c r="F33" s="128"/>
      <c r="G33" s="129"/>
      <c r="H33" s="129"/>
      <c r="I33" s="129"/>
      <c r="J33" s="128"/>
      <c r="K33" s="133">
        <f>K32+K31</f>
        <v>0</v>
      </c>
    </row>
    <row r="34" spans="1:11" ht="16.5" customHeight="1" x14ac:dyDescent="0.35">
      <c r="A34" s="56"/>
      <c r="B34" s="154" t="s">
        <v>63</v>
      </c>
      <c r="C34" s="134"/>
      <c r="D34" s="129"/>
      <c r="E34" s="128"/>
      <c r="F34" s="128"/>
      <c r="G34" s="129"/>
      <c r="H34" s="129"/>
      <c r="I34" s="129"/>
      <c r="J34" s="128"/>
      <c r="K34" s="133">
        <f>K33*C34</f>
        <v>0</v>
      </c>
    </row>
    <row r="35" spans="1:11" ht="14.5" x14ac:dyDescent="0.35">
      <c r="A35" s="56"/>
      <c r="B35" s="143" t="s">
        <v>100</v>
      </c>
      <c r="C35" s="132"/>
      <c r="D35" s="129"/>
      <c r="E35" s="128"/>
      <c r="F35" s="128"/>
      <c r="G35" s="129"/>
      <c r="H35" s="129"/>
      <c r="I35" s="129"/>
      <c r="J35" s="128"/>
      <c r="K35" s="133">
        <f>H27*C35</f>
        <v>0</v>
      </c>
    </row>
    <row r="36" spans="1:11" ht="14.5" x14ac:dyDescent="0.35">
      <c r="A36" s="56"/>
      <c r="B36" s="154" t="s">
        <v>29</v>
      </c>
      <c r="C36" s="136"/>
      <c r="D36" s="129"/>
      <c r="E36" s="128"/>
      <c r="F36" s="128"/>
      <c r="G36" s="129"/>
      <c r="H36" s="129"/>
      <c r="I36" s="129"/>
      <c r="J36" s="128"/>
      <c r="K36" s="133">
        <f>K35+K34+K33</f>
        <v>0</v>
      </c>
    </row>
    <row r="37" spans="1:11" ht="14.5" x14ac:dyDescent="0.35">
      <c r="A37" s="57"/>
      <c r="B37" s="158" t="s">
        <v>59</v>
      </c>
      <c r="C37" s="159">
        <v>0.18</v>
      </c>
      <c r="D37" s="124"/>
      <c r="E37" s="124"/>
      <c r="F37" s="124"/>
      <c r="G37" s="124"/>
      <c r="H37" s="124"/>
      <c r="I37" s="124"/>
      <c r="J37" s="124"/>
      <c r="K37" s="126">
        <f>K36*C37</f>
        <v>0</v>
      </c>
    </row>
    <row r="38" spans="1:11" ht="14.5" x14ac:dyDescent="0.35">
      <c r="A38" s="57"/>
      <c r="B38" s="160" t="s">
        <v>29</v>
      </c>
      <c r="C38" s="124"/>
      <c r="D38" s="124"/>
      <c r="E38" s="124"/>
      <c r="F38" s="124"/>
      <c r="G38" s="124"/>
      <c r="H38" s="124"/>
      <c r="I38" s="124"/>
      <c r="J38" s="124"/>
      <c r="K38" s="148">
        <f>K37+K36</f>
        <v>0</v>
      </c>
    </row>
    <row r="39" spans="1:11" x14ac:dyDescent="0.3">
      <c r="K39" s="153"/>
    </row>
    <row r="40" spans="1:11" x14ac:dyDescent="0.3">
      <c r="K40" s="153"/>
    </row>
  </sheetData>
  <mergeCells count="12">
    <mergeCell ref="J1:K1"/>
    <mergeCell ref="J3:K3"/>
    <mergeCell ref="B3:I3"/>
    <mergeCell ref="A2:K2"/>
    <mergeCell ref="K4:K5"/>
    <mergeCell ref="E4:F4"/>
    <mergeCell ref="G4:H4"/>
    <mergeCell ref="A4:A5"/>
    <mergeCell ref="B4:B5"/>
    <mergeCell ref="C4:C5"/>
    <mergeCell ref="D4:D5"/>
    <mergeCell ref="I4:J4"/>
  </mergeCells>
  <pageMargins left="0.2" right="0.2" top="0.7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K35"/>
  <sheetViews>
    <sheetView zoomScale="68" workbookViewId="0">
      <selection activeCell="C9" sqref="C9"/>
    </sheetView>
  </sheetViews>
  <sheetFormatPr defaultRowHeight="14.5" x14ac:dyDescent="0.35"/>
  <cols>
    <col min="1" max="1" width="3.81640625" customWidth="1"/>
    <col min="2" max="2" width="53.7265625" customWidth="1"/>
    <col min="3" max="4" width="8.453125" customWidth="1"/>
    <col min="5" max="5" width="9.453125" customWidth="1"/>
    <col min="6" max="6" width="10" customWidth="1"/>
    <col min="7" max="7" width="7.453125" bestFit="1" customWidth="1"/>
    <col min="8" max="8" width="9.81640625" customWidth="1"/>
    <col min="9" max="9" width="7" customWidth="1"/>
    <col min="11" max="11" width="12.1796875" customWidth="1"/>
  </cols>
  <sheetData>
    <row r="1" spans="1:11" ht="16" x14ac:dyDescent="0.4">
      <c r="A1" s="33"/>
      <c r="B1" s="33"/>
      <c r="C1" s="33"/>
      <c r="D1" s="33"/>
      <c r="E1" s="33"/>
      <c r="F1" s="33"/>
      <c r="G1" s="33"/>
      <c r="H1" s="33"/>
      <c r="I1" s="33"/>
      <c r="J1" s="250" t="s">
        <v>122</v>
      </c>
      <c r="K1" s="250"/>
    </row>
    <row r="2" spans="1:11" ht="16" x14ac:dyDescent="0.4">
      <c r="A2" s="250" t="s">
        <v>67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5" customHeight="1" x14ac:dyDescent="0.4">
      <c r="A3" s="29"/>
      <c r="B3" s="30"/>
      <c r="C3" s="30"/>
      <c r="D3" s="30"/>
      <c r="E3" s="265" t="s">
        <v>107</v>
      </c>
      <c r="F3" s="265"/>
      <c r="G3" s="265"/>
      <c r="H3" s="265"/>
      <c r="I3" s="265"/>
      <c r="J3" s="265"/>
      <c r="K3" s="31">
        <f>K33</f>
        <v>0</v>
      </c>
    </row>
    <row r="4" spans="1:11" ht="36.75" customHeight="1" x14ac:dyDescent="0.35">
      <c r="A4" s="242" t="s">
        <v>43</v>
      </c>
      <c r="B4" s="242" t="s">
        <v>23</v>
      </c>
      <c r="C4" s="242" t="s">
        <v>24</v>
      </c>
      <c r="D4" s="246" t="s">
        <v>25</v>
      </c>
      <c r="E4" s="244" t="s">
        <v>26</v>
      </c>
      <c r="F4" s="245"/>
      <c r="G4" s="244" t="s">
        <v>27</v>
      </c>
      <c r="H4" s="245"/>
      <c r="I4" s="240" t="s">
        <v>28</v>
      </c>
      <c r="J4" s="241"/>
      <c r="K4" s="242" t="s">
        <v>29</v>
      </c>
    </row>
    <row r="5" spans="1:11" ht="24.5" x14ac:dyDescent="0.35">
      <c r="A5" s="243"/>
      <c r="B5" s="243"/>
      <c r="C5" s="243"/>
      <c r="D5" s="247"/>
      <c r="E5" s="47" t="s">
        <v>30</v>
      </c>
      <c r="F5" s="45" t="s">
        <v>29</v>
      </c>
      <c r="G5" s="47" t="s">
        <v>30</v>
      </c>
      <c r="H5" s="45" t="s">
        <v>29</v>
      </c>
      <c r="I5" s="47" t="s">
        <v>30</v>
      </c>
      <c r="J5" s="45" t="s">
        <v>29</v>
      </c>
      <c r="K5" s="243"/>
    </row>
    <row r="6" spans="1:11" x14ac:dyDescent="0.3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</row>
    <row r="7" spans="1:11" x14ac:dyDescent="0.35">
      <c r="A7" s="48">
        <v>1</v>
      </c>
      <c r="B7" s="184" t="s">
        <v>21</v>
      </c>
      <c r="C7" s="48"/>
      <c r="D7" s="48"/>
      <c r="E7" s="48"/>
      <c r="F7" s="48"/>
      <c r="G7" s="48"/>
      <c r="H7" s="48"/>
      <c r="I7" s="48"/>
      <c r="J7" s="48"/>
      <c r="K7" s="48"/>
    </row>
    <row r="8" spans="1:11" ht="54" x14ac:dyDescent="0.35">
      <c r="A8" s="48"/>
      <c r="B8" s="181" t="s">
        <v>202</v>
      </c>
      <c r="C8" s="58" t="s">
        <v>33</v>
      </c>
      <c r="D8" s="91">
        <v>1</v>
      </c>
      <c r="E8" s="91"/>
      <c r="F8" s="84">
        <f t="shared" ref="F8:F21" si="0">E8*D8</f>
        <v>0</v>
      </c>
      <c r="G8" s="91"/>
      <c r="H8" s="84">
        <f t="shared" ref="H8:H21" si="1">G8*D8</f>
        <v>0</v>
      </c>
      <c r="I8" s="91"/>
      <c r="J8" s="84">
        <f t="shared" ref="J8:J21" si="2">I8*D8</f>
        <v>0</v>
      </c>
      <c r="K8" s="84">
        <f t="shared" ref="K8:K21" si="3">J8+H8+F8</f>
        <v>0</v>
      </c>
    </row>
    <row r="9" spans="1:11" ht="40.5" x14ac:dyDescent="0.35">
      <c r="A9" s="48"/>
      <c r="B9" s="180" t="s">
        <v>197</v>
      </c>
      <c r="C9" s="58" t="s">
        <v>34</v>
      </c>
      <c r="D9" s="91">
        <v>500</v>
      </c>
      <c r="E9" s="91"/>
      <c r="F9" s="84">
        <f t="shared" si="0"/>
        <v>0</v>
      </c>
      <c r="G9" s="91"/>
      <c r="H9" s="84">
        <f t="shared" si="1"/>
        <v>0</v>
      </c>
      <c r="I9" s="68"/>
      <c r="J9" s="84">
        <f t="shared" si="2"/>
        <v>0</v>
      </c>
      <c r="K9" s="84">
        <f t="shared" si="3"/>
        <v>0</v>
      </c>
    </row>
    <row r="10" spans="1:11" ht="54" x14ac:dyDescent="0.35">
      <c r="A10" s="48"/>
      <c r="B10" s="180" t="s">
        <v>198</v>
      </c>
      <c r="C10" s="58" t="s">
        <v>33</v>
      </c>
      <c r="D10" s="91">
        <v>3</v>
      </c>
      <c r="E10" s="91"/>
      <c r="F10" s="84">
        <f t="shared" si="0"/>
        <v>0</v>
      </c>
      <c r="G10" s="91"/>
      <c r="H10" s="84">
        <f t="shared" si="1"/>
        <v>0</v>
      </c>
      <c r="I10" s="68"/>
      <c r="J10" s="84">
        <f t="shared" si="2"/>
        <v>0</v>
      </c>
      <c r="K10" s="84">
        <f t="shared" si="3"/>
        <v>0</v>
      </c>
    </row>
    <row r="11" spans="1:11" x14ac:dyDescent="0.35">
      <c r="A11" s="48"/>
      <c r="B11" s="180" t="s">
        <v>199</v>
      </c>
      <c r="C11" s="58" t="s">
        <v>32</v>
      </c>
      <c r="D11" s="91">
        <v>50</v>
      </c>
      <c r="E11" s="68"/>
      <c r="F11" s="84">
        <f t="shared" si="0"/>
        <v>0</v>
      </c>
      <c r="G11" s="91"/>
      <c r="H11" s="84">
        <f t="shared" si="1"/>
        <v>0</v>
      </c>
      <c r="I11" s="68"/>
      <c r="J11" s="84">
        <f t="shared" si="2"/>
        <v>0</v>
      </c>
      <c r="K11" s="84">
        <f t="shared" si="3"/>
        <v>0</v>
      </c>
    </row>
    <row r="12" spans="1:11" x14ac:dyDescent="0.35">
      <c r="A12" s="48"/>
      <c r="B12" s="180" t="s">
        <v>200</v>
      </c>
      <c r="C12" s="58" t="s">
        <v>32</v>
      </c>
      <c r="D12" s="91">
        <v>50</v>
      </c>
      <c r="E12" s="91"/>
      <c r="F12" s="84">
        <f t="shared" si="0"/>
        <v>0</v>
      </c>
      <c r="G12" s="91"/>
      <c r="H12" s="84">
        <f t="shared" si="1"/>
        <v>0</v>
      </c>
      <c r="I12" s="58"/>
      <c r="J12" s="84">
        <f t="shared" si="2"/>
        <v>0</v>
      </c>
      <c r="K12" s="84">
        <f t="shared" si="3"/>
        <v>0</v>
      </c>
    </row>
    <row r="13" spans="1:11" x14ac:dyDescent="0.35">
      <c r="A13" s="48"/>
      <c r="B13" s="180" t="s">
        <v>201</v>
      </c>
      <c r="C13" s="58" t="s">
        <v>34</v>
      </c>
      <c r="D13" s="91">
        <v>8</v>
      </c>
      <c r="E13" s="91"/>
      <c r="F13" s="84">
        <f t="shared" si="0"/>
        <v>0</v>
      </c>
      <c r="G13" s="91"/>
      <c r="H13" s="84">
        <f t="shared" si="1"/>
        <v>0</v>
      </c>
      <c r="I13" s="58"/>
      <c r="J13" s="84">
        <f t="shared" si="2"/>
        <v>0</v>
      </c>
      <c r="K13" s="84">
        <f t="shared" si="3"/>
        <v>0</v>
      </c>
    </row>
    <row r="14" spans="1:11" x14ac:dyDescent="0.35">
      <c r="A14" s="186">
        <v>2</v>
      </c>
      <c r="B14" s="187" t="s">
        <v>210</v>
      </c>
      <c r="C14" s="58"/>
      <c r="D14" s="91"/>
      <c r="E14" s="91"/>
      <c r="F14" s="84">
        <f t="shared" si="0"/>
        <v>0</v>
      </c>
      <c r="G14" s="91"/>
      <c r="H14" s="84">
        <f t="shared" si="1"/>
        <v>0</v>
      </c>
      <c r="I14" s="58"/>
      <c r="J14" s="84">
        <f t="shared" si="2"/>
        <v>0</v>
      </c>
      <c r="K14" s="84">
        <f t="shared" si="3"/>
        <v>0</v>
      </c>
    </row>
    <row r="15" spans="1:11" ht="27" x14ac:dyDescent="0.35">
      <c r="A15" s="185"/>
      <c r="B15" s="188" t="s">
        <v>204</v>
      </c>
      <c r="C15" s="52" t="s">
        <v>33</v>
      </c>
      <c r="D15" s="133">
        <v>1</v>
      </c>
      <c r="E15" s="133"/>
      <c r="F15" s="84">
        <f t="shared" si="0"/>
        <v>0</v>
      </c>
      <c r="G15" s="133"/>
      <c r="H15" s="84">
        <f t="shared" si="1"/>
        <v>0</v>
      </c>
      <c r="I15" s="133"/>
      <c r="J15" s="84">
        <f t="shared" si="2"/>
        <v>0</v>
      </c>
      <c r="K15" s="84">
        <f t="shared" si="3"/>
        <v>0</v>
      </c>
    </row>
    <row r="16" spans="1:11" ht="27" x14ac:dyDescent="0.35">
      <c r="A16" s="185"/>
      <c r="B16" s="188" t="s">
        <v>205</v>
      </c>
      <c r="C16" s="52" t="s">
        <v>33</v>
      </c>
      <c r="D16" s="133">
        <v>2</v>
      </c>
      <c r="E16" s="133"/>
      <c r="F16" s="84">
        <f t="shared" si="0"/>
        <v>0</v>
      </c>
      <c r="G16" s="133"/>
      <c r="H16" s="84">
        <f t="shared" si="1"/>
        <v>0</v>
      </c>
      <c r="I16" s="133"/>
      <c r="J16" s="84">
        <f t="shared" si="2"/>
        <v>0</v>
      </c>
      <c r="K16" s="84">
        <f t="shared" si="3"/>
        <v>0</v>
      </c>
    </row>
    <row r="17" spans="1:11" ht="40.5" x14ac:dyDescent="0.35">
      <c r="A17" s="185"/>
      <c r="B17" s="188" t="s">
        <v>206</v>
      </c>
      <c r="C17" s="52" t="s">
        <v>33</v>
      </c>
      <c r="D17" s="133">
        <v>3</v>
      </c>
      <c r="E17" s="133"/>
      <c r="F17" s="84">
        <f t="shared" si="0"/>
        <v>0</v>
      </c>
      <c r="G17" s="133"/>
      <c r="H17" s="84">
        <f t="shared" si="1"/>
        <v>0</v>
      </c>
      <c r="I17" s="133"/>
      <c r="J17" s="84">
        <f t="shared" si="2"/>
        <v>0</v>
      </c>
      <c r="K17" s="84">
        <f t="shared" si="3"/>
        <v>0</v>
      </c>
    </row>
    <row r="18" spans="1:11" ht="27" x14ac:dyDescent="0.35">
      <c r="A18" s="185"/>
      <c r="B18" s="188" t="s">
        <v>207</v>
      </c>
      <c r="C18" s="52" t="s">
        <v>33</v>
      </c>
      <c r="D18" s="133">
        <v>12</v>
      </c>
      <c r="E18" s="133"/>
      <c r="F18" s="84">
        <f t="shared" si="0"/>
        <v>0</v>
      </c>
      <c r="G18" s="133"/>
      <c r="H18" s="84">
        <f t="shared" si="1"/>
        <v>0</v>
      </c>
      <c r="I18" s="133"/>
      <c r="J18" s="84">
        <f t="shared" si="2"/>
        <v>0</v>
      </c>
      <c r="K18" s="84">
        <f t="shared" si="3"/>
        <v>0</v>
      </c>
    </row>
    <row r="19" spans="1:11" x14ac:dyDescent="0.35">
      <c r="A19" s="185"/>
      <c r="B19" s="188" t="s">
        <v>208</v>
      </c>
      <c r="C19" s="52" t="s">
        <v>34</v>
      </c>
      <c r="D19" s="133">
        <v>144</v>
      </c>
      <c r="E19" s="133"/>
      <c r="F19" s="84">
        <f t="shared" si="0"/>
        <v>0</v>
      </c>
      <c r="G19" s="133"/>
      <c r="H19" s="84">
        <f t="shared" si="1"/>
        <v>0</v>
      </c>
      <c r="I19" s="133"/>
      <c r="J19" s="84">
        <f t="shared" si="2"/>
        <v>0</v>
      </c>
      <c r="K19" s="84">
        <f t="shared" si="3"/>
        <v>0</v>
      </c>
    </row>
    <row r="20" spans="1:11" ht="19.5" customHeight="1" x14ac:dyDescent="0.35">
      <c r="A20" s="185"/>
      <c r="B20" s="188" t="s">
        <v>209</v>
      </c>
      <c r="C20" s="52" t="s">
        <v>33</v>
      </c>
      <c r="D20" s="133">
        <v>12</v>
      </c>
      <c r="E20" s="133"/>
      <c r="F20" s="84">
        <f t="shared" si="0"/>
        <v>0</v>
      </c>
      <c r="G20" s="133"/>
      <c r="H20" s="84">
        <f t="shared" si="1"/>
        <v>0</v>
      </c>
      <c r="I20" s="133"/>
      <c r="J20" s="84">
        <f t="shared" si="2"/>
        <v>0</v>
      </c>
      <c r="K20" s="84">
        <f t="shared" si="3"/>
        <v>0</v>
      </c>
    </row>
    <row r="21" spans="1:11" x14ac:dyDescent="0.35">
      <c r="A21" s="185"/>
      <c r="B21" s="188" t="s">
        <v>44</v>
      </c>
      <c r="C21" s="52" t="s">
        <v>38</v>
      </c>
      <c r="D21" s="133">
        <v>4</v>
      </c>
      <c r="E21" s="133"/>
      <c r="F21" s="84">
        <f t="shared" si="0"/>
        <v>0</v>
      </c>
      <c r="G21" s="133"/>
      <c r="H21" s="84">
        <f t="shared" si="1"/>
        <v>0</v>
      </c>
      <c r="I21" s="133"/>
      <c r="J21" s="84">
        <f t="shared" si="2"/>
        <v>0</v>
      </c>
      <c r="K21" s="84">
        <f t="shared" si="3"/>
        <v>0</v>
      </c>
    </row>
    <row r="22" spans="1:11" x14ac:dyDescent="0.35">
      <c r="A22" s="38"/>
      <c r="B22" s="150" t="s">
        <v>29</v>
      </c>
      <c r="C22" s="150"/>
      <c r="D22" s="150"/>
      <c r="E22" s="150"/>
      <c r="F22" s="182">
        <f>SUM(F8:F21)</f>
        <v>0</v>
      </c>
      <c r="G22" s="150"/>
      <c r="H22" s="182">
        <f>SUM(H8:H21)</f>
        <v>0</v>
      </c>
      <c r="I22" s="150"/>
      <c r="J22" s="182">
        <f>SUM(J8:J21)</f>
        <v>0</v>
      </c>
      <c r="K22" s="113">
        <f t="shared" ref="K22" si="4">J22+H22+F22</f>
        <v>0</v>
      </c>
    </row>
    <row r="23" spans="1:11" x14ac:dyDescent="0.35">
      <c r="A23" s="38"/>
      <c r="B23" s="162" t="s">
        <v>40</v>
      </c>
      <c r="C23" s="163"/>
      <c r="D23" s="72"/>
      <c r="E23" s="61"/>
      <c r="F23" s="61"/>
      <c r="G23" s="72"/>
      <c r="H23" s="72"/>
      <c r="I23" s="72"/>
      <c r="J23" s="61"/>
      <c r="K23" s="66">
        <f>F22*C23</f>
        <v>0</v>
      </c>
    </row>
    <row r="24" spans="1:11" x14ac:dyDescent="0.35">
      <c r="A24" s="38"/>
      <c r="B24" s="162" t="s">
        <v>29</v>
      </c>
      <c r="C24" s="65"/>
      <c r="D24" s="72"/>
      <c r="E24" s="61"/>
      <c r="F24" s="61"/>
      <c r="G24" s="72"/>
      <c r="H24" s="72"/>
      <c r="I24" s="72"/>
      <c r="J24" s="61"/>
      <c r="K24" s="66">
        <f>K23+K22</f>
        <v>0</v>
      </c>
    </row>
    <row r="25" spans="1:11" x14ac:dyDescent="0.35">
      <c r="A25" s="38"/>
      <c r="B25" s="162" t="s">
        <v>60</v>
      </c>
      <c r="C25" s="163"/>
      <c r="D25" s="72"/>
      <c r="E25" s="61"/>
      <c r="F25" s="61"/>
      <c r="G25" s="72"/>
      <c r="H25" s="72"/>
      <c r="I25" s="72"/>
      <c r="J25" s="61"/>
      <c r="K25" s="66">
        <f>C25*H22</f>
        <v>0</v>
      </c>
    </row>
    <row r="26" spans="1:11" x14ac:dyDescent="0.35">
      <c r="A26" s="38"/>
      <c r="B26" s="162" t="s">
        <v>29</v>
      </c>
      <c r="C26" s="65"/>
      <c r="D26" s="72"/>
      <c r="E26" s="61"/>
      <c r="F26" s="61"/>
      <c r="G26" s="72"/>
      <c r="H26" s="72"/>
      <c r="I26" s="72"/>
      <c r="J26" s="61"/>
      <c r="K26" s="66">
        <f>K25+K24</f>
        <v>0</v>
      </c>
    </row>
    <row r="27" spans="1:11" ht="27" x14ac:dyDescent="0.35">
      <c r="A27" s="38"/>
      <c r="B27" s="162" t="s">
        <v>89</v>
      </c>
      <c r="C27" s="73"/>
      <c r="D27" s="77"/>
      <c r="E27" s="63"/>
      <c r="F27" s="164"/>
      <c r="G27" s="77"/>
      <c r="H27" s="77"/>
      <c r="I27" s="77"/>
      <c r="J27" s="63"/>
      <c r="K27" s="62">
        <f>K26*C27</f>
        <v>0</v>
      </c>
    </row>
    <row r="28" spans="1:11" x14ac:dyDescent="0.35">
      <c r="A28" s="38"/>
      <c r="B28" s="162" t="s">
        <v>29</v>
      </c>
      <c r="C28" s="65"/>
      <c r="D28" s="72"/>
      <c r="E28" s="61"/>
      <c r="F28" s="61"/>
      <c r="G28" s="72"/>
      <c r="H28" s="72"/>
      <c r="I28" s="72"/>
      <c r="J28" s="61"/>
      <c r="K28" s="66">
        <f>K27+K26</f>
        <v>0</v>
      </c>
    </row>
    <row r="29" spans="1:11" x14ac:dyDescent="0.35">
      <c r="A29" s="38"/>
      <c r="B29" s="165" t="s">
        <v>63</v>
      </c>
      <c r="C29" s="166"/>
      <c r="D29" s="167"/>
      <c r="E29" s="168"/>
      <c r="F29" s="168"/>
      <c r="G29" s="167"/>
      <c r="H29" s="167"/>
      <c r="I29" s="167"/>
      <c r="J29" s="168"/>
      <c r="K29" s="169">
        <f>K28*C29</f>
        <v>0</v>
      </c>
    </row>
    <row r="30" spans="1:11" x14ac:dyDescent="0.35">
      <c r="A30" s="38"/>
      <c r="B30" s="74" t="s">
        <v>100</v>
      </c>
      <c r="C30" s="73"/>
      <c r="D30" s="170"/>
      <c r="E30" s="170"/>
      <c r="F30" s="171"/>
      <c r="G30" s="172"/>
      <c r="H30" s="172"/>
      <c r="I30" s="172"/>
      <c r="J30" s="171"/>
      <c r="K30" s="173">
        <f>H22*C30</f>
        <v>0</v>
      </c>
    </row>
    <row r="31" spans="1:11" x14ac:dyDescent="0.35">
      <c r="A31" s="38"/>
      <c r="B31" s="174" t="s">
        <v>29</v>
      </c>
      <c r="C31" s="175"/>
      <c r="D31" s="170"/>
      <c r="E31" s="170"/>
      <c r="F31" s="171"/>
      <c r="G31" s="172"/>
      <c r="H31" s="172"/>
      <c r="I31" s="172"/>
      <c r="J31" s="171"/>
      <c r="K31" s="173">
        <f>K30+K29+K28</f>
        <v>0</v>
      </c>
    </row>
    <row r="32" spans="1:11" x14ac:dyDescent="0.35">
      <c r="A32" s="38"/>
      <c r="B32" s="176" t="s">
        <v>59</v>
      </c>
      <c r="C32" s="183">
        <v>0.18</v>
      </c>
      <c r="D32" s="177"/>
      <c r="E32" s="177"/>
      <c r="F32" s="177"/>
      <c r="G32" s="177"/>
      <c r="H32" s="177"/>
      <c r="I32" s="177"/>
      <c r="J32" s="177"/>
      <c r="K32" s="178">
        <f>K31*C32</f>
        <v>0</v>
      </c>
    </row>
    <row r="33" spans="1:11" x14ac:dyDescent="0.35">
      <c r="A33" s="150"/>
      <c r="B33" s="179" t="s">
        <v>29</v>
      </c>
      <c r="C33" s="150"/>
      <c r="D33" s="150"/>
      <c r="E33" s="150"/>
      <c r="F33" s="150"/>
      <c r="G33" s="150"/>
      <c r="H33" s="150"/>
      <c r="I33" s="150"/>
      <c r="J33" s="150"/>
      <c r="K33" s="113">
        <f>K32+K31</f>
        <v>0</v>
      </c>
    </row>
    <row r="34" spans="1:11" x14ac:dyDescent="0.3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93"/>
    </row>
    <row r="35" spans="1:11" x14ac:dyDescent="0.35">
      <c r="K35" s="26"/>
    </row>
  </sheetData>
  <mergeCells count="11">
    <mergeCell ref="J1:K1"/>
    <mergeCell ref="A2:K2"/>
    <mergeCell ref="I4:J4"/>
    <mergeCell ref="K4:K5"/>
    <mergeCell ref="G4:H4"/>
    <mergeCell ref="A4:A5"/>
    <mergeCell ref="B4:B5"/>
    <mergeCell ref="C4:C5"/>
    <mergeCell ref="D4:D5"/>
    <mergeCell ref="E4:F4"/>
    <mergeCell ref="E3:J3"/>
  </mergeCells>
  <pageMargins left="0.2" right="0.2" top="0.75" bottom="0.2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K43"/>
  <sheetViews>
    <sheetView zoomScale="79" workbookViewId="0">
      <selection activeCell="C1" sqref="C1"/>
    </sheetView>
  </sheetViews>
  <sheetFormatPr defaultRowHeight="14.5" x14ac:dyDescent="0.35"/>
  <cols>
    <col min="1" max="1" width="3.54296875" customWidth="1"/>
    <col min="2" max="2" width="63.453125" customWidth="1"/>
    <col min="11" max="11" width="11.1796875" customWidth="1"/>
  </cols>
  <sheetData>
    <row r="1" spans="1:11" x14ac:dyDescent="0.35">
      <c r="A1" s="37"/>
      <c r="B1" s="33"/>
      <c r="C1" s="34"/>
      <c r="D1" s="34"/>
      <c r="E1" s="34"/>
      <c r="F1" s="34"/>
      <c r="G1" s="34"/>
      <c r="H1" s="34"/>
      <c r="I1" s="34"/>
      <c r="J1" s="226" t="s">
        <v>217</v>
      </c>
      <c r="K1" s="226"/>
    </row>
    <row r="2" spans="1:11" ht="37.5" customHeight="1" x14ac:dyDescent="0.35">
      <c r="A2" s="266" t="s">
        <v>203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x14ac:dyDescent="0.35">
      <c r="A3" s="49"/>
      <c r="B3" s="50"/>
      <c r="C3" s="191"/>
      <c r="D3" s="191"/>
      <c r="E3" s="227" t="s">
        <v>69</v>
      </c>
      <c r="F3" s="227"/>
      <c r="G3" s="227"/>
      <c r="H3" s="227"/>
      <c r="I3" s="227"/>
      <c r="J3" s="227"/>
      <c r="K3" s="46">
        <f>K41</f>
        <v>0</v>
      </c>
    </row>
    <row r="4" spans="1:11" x14ac:dyDescent="0.35">
      <c r="A4" s="228" t="s">
        <v>22</v>
      </c>
      <c r="B4" s="228" t="s">
        <v>23</v>
      </c>
      <c r="C4" s="228" t="s">
        <v>24</v>
      </c>
      <c r="D4" s="230" t="s">
        <v>25</v>
      </c>
      <c r="E4" s="232" t="s">
        <v>26</v>
      </c>
      <c r="F4" s="233"/>
      <c r="G4" s="232" t="s">
        <v>27</v>
      </c>
      <c r="H4" s="233"/>
      <c r="I4" s="234" t="s">
        <v>28</v>
      </c>
      <c r="J4" s="235"/>
      <c r="K4" s="228" t="s">
        <v>29</v>
      </c>
    </row>
    <row r="5" spans="1:11" x14ac:dyDescent="0.35">
      <c r="A5" s="229"/>
      <c r="B5" s="229"/>
      <c r="C5" s="229"/>
      <c r="D5" s="231"/>
      <c r="E5" s="41" t="s">
        <v>30</v>
      </c>
      <c r="F5" s="42" t="s">
        <v>29</v>
      </c>
      <c r="G5" s="41" t="s">
        <v>30</v>
      </c>
      <c r="H5" s="42" t="s">
        <v>29</v>
      </c>
      <c r="I5" s="41" t="s">
        <v>30</v>
      </c>
      <c r="J5" s="42" t="s">
        <v>29</v>
      </c>
      <c r="K5" s="229"/>
    </row>
    <row r="6" spans="1:11" x14ac:dyDescent="0.3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27" x14ac:dyDescent="0.35">
      <c r="A7" s="60">
        <v>1</v>
      </c>
      <c r="B7" s="78" t="s">
        <v>219</v>
      </c>
      <c r="C7" s="60" t="s">
        <v>147</v>
      </c>
      <c r="D7" s="62">
        <v>40</v>
      </c>
      <c r="E7" s="62"/>
      <c r="F7" s="62">
        <f t="shared" ref="F7:F29" si="0">E7*D7</f>
        <v>0</v>
      </c>
      <c r="G7" s="62"/>
      <c r="H7" s="62">
        <f t="shared" ref="H7:H29" si="1">G7*D7</f>
        <v>0</v>
      </c>
      <c r="I7" s="62"/>
      <c r="J7" s="62">
        <f t="shared" ref="J7:J29" si="2">I7*D7</f>
        <v>0</v>
      </c>
      <c r="K7" s="62">
        <f t="shared" ref="K7:K29" si="3">J7+H7+F7</f>
        <v>0</v>
      </c>
    </row>
    <row r="8" spans="1:11" ht="40.5" x14ac:dyDescent="0.35">
      <c r="A8" s="60">
        <v>2</v>
      </c>
      <c r="B8" s="78" t="s">
        <v>218</v>
      </c>
      <c r="C8" s="60" t="s">
        <v>147</v>
      </c>
      <c r="D8" s="62">
        <v>50</v>
      </c>
      <c r="E8" s="62"/>
      <c r="F8" s="62">
        <f t="shared" si="0"/>
        <v>0</v>
      </c>
      <c r="G8" s="62"/>
      <c r="H8" s="62">
        <f t="shared" si="1"/>
        <v>0</v>
      </c>
      <c r="I8" s="62"/>
      <c r="J8" s="62">
        <f t="shared" si="2"/>
        <v>0</v>
      </c>
      <c r="K8" s="62">
        <f t="shared" si="3"/>
        <v>0</v>
      </c>
    </row>
    <row r="9" spans="1:11" x14ac:dyDescent="0.35">
      <c r="A9" s="60">
        <v>3</v>
      </c>
      <c r="B9" s="78" t="s">
        <v>220</v>
      </c>
      <c r="C9" s="60" t="s">
        <v>147</v>
      </c>
      <c r="D9" s="62">
        <v>40</v>
      </c>
      <c r="E9" s="62"/>
      <c r="F9" s="62">
        <f t="shared" si="0"/>
        <v>0</v>
      </c>
      <c r="G9" s="62"/>
      <c r="H9" s="62">
        <f t="shared" si="1"/>
        <v>0</v>
      </c>
      <c r="I9" s="62"/>
      <c r="J9" s="62">
        <f t="shared" si="2"/>
        <v>0</v>
      </c>
      <c r="K9" s="62">
        <f t="shared" si="3"/>
        <v>0</v>
      </c>
    </row>
    <row r="10" spans="1:11" ht="27" x14ac:dyDescent="0.35">
      <c r="A10" s="60">
        <v>4</v>
      </c>
      <c r="B10" s="78" t="s">
        <v>221</v>
      </c>
      <c r="C10" s="60" t="s">
        <v>147</v>
      </c>
      <c r="D10" s="62">
        <v>50</v>
      </c>
      <c r="E10" s="62"/>
      <c r="F10" s="62">
        <f t="shared" si="0"/>
        <v>0</v>
      </c>
      <c r="G10" s="62"/>
      <c r="H10" s="62">
        <f t="shared" si="1"/>
        <v>0</v>
      </c>
      <c r="I10" s="62"/>
      <c r="J10" s="62">
        <f t="shared" si="2"/>
        <v>0</v>
      </c>
      <c r="K10" s="62">
        <f t="shared" si="3"/>
        <v>0</v>
      </c>
    </row>
    <row r="11" spans="1:11" x14ac:dyDescent="0.35">
      <c r="A11" s="60"/>
      <c r="B11" s="64" t="s">
        <v>222</v>
      </c>
      <c r="C11" s="60" t="s">
        <v>34</v>
      </c>
      <c r="D11" s="62">
        <f>D10*0.4*1.1</f>
        <v>22</v>
      </c>
      <c r="E11" s="62"/>
      <c r="F11" s="62">
        <f t="shared" si="0"/>
        <v>0</v>
      </c>
      <c r="G11" s="62"/>
      <c r="H11" s="62">
        <f t="shared" si="1"/>
        <v>0</v>
      </c>
      <c r="I11" s="62"/>
      <c r="J11" s="62">
        <f t="shared" si="2"/>
        <v>0</v>
      </c>
      <c r="K11" s="62">
        <f t="shared" si="3"/>
        <v>0</v>
      </c>
    </row>
    <row r="12" spans="1:11" x14ac:dyDescent="0.35">
      <c r="A12" s="60"/>
      <c r="B12" s="64" t="s">
        <v>223</v>
      </c>
      <c r="C12" s="60" t="s">
        <v>34</v>
      </c>
      <c r="D12" s="62">
        <f>D9*0.25*1.1</f>
        <v>11</v>
      </c>
      <c r="E12" s="62"/>
      <c r="F12" s="62">
        <f t="shared" si="0"/>
        <v>0</v>
      </c>
      <c r="G12" s="62"/>
      <c r="H12" s="62">
        <f t="shared" si="1"/>
        <v>0</v>
      </c>
      <c r="I12" s="62"/>
      <c r="J12" s="62">
        <f t="shared" si="2"/>
        <v>0</v>
      </c>
      <c r="K12" s="62">
        <f t="shared" si="3"/>
        <v>0</v>
      </c>
    </row>
    <row r="13" spans="1:11" x14ac:dyDescent="0.35">
      <c r="A13" s="60"/>
      <c r="B13" s="64" t="s">
        <v>224</v>
      </c>
      <c r="C13" s="60" t="s">
        <v>147</v>
      </c>
      <c r="D13" s="62">
        <v>6</v>
      </c>
      <c r="E13" s="62"/>
      <c r="F13" s="62">
        <f t="shared" si="0"/>
        <v>0</v>
      </c>
      <c r="G13" s="62"/>
      <c r="H13" s="62">
        <f t="shared" si="1"/>
        <v>0</v>
      </c>
      <c r="I13" s="62"/>
      <c r="J13" s="62">
        <f t="shared" si="2"/>
        <v>0</v>
      </c>
      <c r="K13" s="62">
        <f t="shared" si="3"/>
        <v>0</v>
      </c>
    </row>
    <row r="14" spans="1:11" ht="40.5" x14ac:dyDescent="0.35">
      <c r="A14" s="60">
        <v>5</v>
      </c>
      <c r="B14" s="78" t="s">
        <v>238</v>
      </c>
      <c r="C14" s="60" t="s">
        <v>34</v>
      </c>
      <c r="D14" s="62">
        <v>52</v>
      </c>
      <c r="E14" s="62"/>
      <c r="F14" s="62">
        <f t="shared" si="0"/>
        <v>0</v>
      </c>
      <c r="G14" s="62"/>
      <c r="H14" s="62">
        <f t="shared" si="1"/>
        <v>0</v>
      </c>
      <c r="I14" s="62"/>
      <c r="J14" s="62">
        <f t="shared" si="2"/>
        <v>0</v>
      </c>
      <c r="K14" s="62">
        <f t="shared" si="3"/>
        <v>0</v>
      </c>
    </row>
    <row r="15" spans="1:11" x14ac:dyDescent="0.35">
      <c r="A15" s="60"/>
      <c r="B15" s="64" t="s">
        <v>225</v>
      </c>
      <c r="C15" s="60" t="s">
        <v>34</v>
      </c>
      <c r="D15" s="62">
        <f>D14*1.05</f>
        <v>54.6</v>
      </c>
      <c r="E15" s="62"/>
      <c r="F15" s="62">
        <f t="shared" si="0"/>
        <v>0</v>
      </c>
      <c r="G15" s="62"/>
      <c r="H15" s="62">
        <f t="shared" si="1"/>
        <v>0</v>
      </c>
      <c r="I15" s="62"/>
      <c r="J15" s="62">
        <f t="shared" si="2"/>
        <v>0</v>
      </c>
      <c r="K15" s="62">
        <f t="shared" si="3"/>
        <v>0</v>
      </c>
    </row>
    <row r="16" spans="1:11" x14ac:dyDescent="0.35">
      <c r="A16" s="60"/>
      <c r="B16" s="64" t="s">
        <v>224</v>
      </c>
      <c r="C16" s="60" t="s">
        <v>147</v>
      </c>
      <c r="D16" s="62">
        <v>4</v>
      </c>
      <c r="E16" s="62"/>
      <c r="F16" s="62">
        <f t="shared" si="0"/>
        <v>0</v>
      </c>
      <c r="G16" s="62"/>
      <c r="H16" s="62">
        <f t="shared" si="1"/>
        <v>0</v>
      </c>
      <c r="I16" s="62"/>
      <c r="J16" s="62">
        <f t="shared" si="2"/>
        <v>0</v>
      </c>
      <c r="K16" s="62">
        <f t="shared" si="3"/>
        <v>0</v>
      </c>
    </row>
    <row r="17" spans="1:11" x14ac:dyDescent="0.35">
      <c r="A17" s="60"/>
      <c r="B17" s="64" t="s">
        <v>235</v>
      </c>
      <c r="C17" s="60" t="s">
        <v>39</v>
      </c>
      <c r="D17" s="62">
        <f>D14*0.07</f>
        <v>3.6400000000000006</v>
      </c>
      <c r="E17" s="62"/>
      <c r="F17" s="62">
        <f t="shared" si="0"/>
        <v>0</v>
      </c>
      <c r="G17" s="62"/>
      <c r="H17" s="62">
        <f t="shared" si="1"/>
        <v>0</v>
      </c>
      <c r="I17" s="62"/>
      <c r="J17" s="62">
        <f t="shared" si="2"/>
        <v>0</v>
      </c>
      <c r="K17" s="62">
        <f t="shared" si="3"/>
        <v>0</v>
      </c>
    </row>
    <row r="18" spans="1:11" x14ac:dyDescent="0.35">
      <c r="A18" s="60"/>
      <c r="B18" s="64" t="s">
        <v>236</v>
      </c>
      <c r="C18" s="60" t="s">
        <v>237</v>
      </c>
      <c r="D18" s="62">
        <f>D17*0.25</f>
        <v>0.91000000000000014</v>
      </c>
      <c r="E18" s="62"/>
      <c r="F18" s="62">
        <f t="shared" si="0"/>
        <v>0</v>
      </c>
      <c r="G18" s="62"/>
      <c r="H18" s="62">
        <f t="shared" si="1"/>
        <v>0</v>
      </c>
      <c r="I18" s="62"/>
      <c r="J18" s="62">
        <f t="shared" si="2"/>
        <v>0</v>
      </c>
      <c r="K18" s="62">
        <f t="shared" si="3"/>
        <v>0</v>
      </c>
    </row>
    <row r="19" spans="1:11" x14ac:dyDescent="0.35">
      <c r="A19" s="60"/>
      <c r="B19" s="64" t="s">
        <v>226</v>
      </c>
      <c r="C19" s="60" t="s">
        <v>39</v>
      </c>
      <c r="D19" s="62">
        <v>5</v>
      </c>
      <c r="E19" s="62"/>
      <c r="F19" s="62">
        <f t="shared" si="0"/>
        <v>0</v>
      </c>
      <c r="G19" s="62"/>
      <c r="H19" s="62">
        <f t="shared" si="1"/>
        <v>0</v>
      </c>
      <c r="I19" s="62"/>
      <c r="J19" s="62">
        <f t="shared" si="2"/>
        <v>0</v>
      </c>
      <c r="K19" s="62">
        <f t="shared" si="3"/>
        <v>0</v>
      </c>
    </row>
    <row r="20" spans="1:11" x14ac:dyDescent="0.35">
      <c r="A20" s="60"/>
      <c r="B20" s="64" t="s">
        <v>228</v>
      </c>
      <c r="C20" s="60" t="s">
        <v>147</v>
      </c>
      <c r="D20" s="62">
        <v>3</v>
      </c>
      <c r="E20" s="62"/>
      <c r="F20" s="62">
        <f t="shared" si="0"/>
        <v>0</v>
      </c>
      <c r="G20" s="62"/>
      <c r="H20" s="62">
        <f t="shared" si="1"/>
        <v>0</v>
      </c>
      <c r="I20" s="62"/>
      <c r="J20" s="62">
        <f t="shared" si="2"/>
        <v>0</v>
      </c>
      <c r="K20" s="62">
        <f t="shared" si="3"/>
        <v>0</v>
      </c>
    </row>
    <row r="21" spans="1:11" ht="27" x14ac:dyDescent="0.35">
      <c r="A21" s="60">
        <v>6</v>
      </c>
      <c r="B21" s="78" t="s">
        <v>234</v>
      </c>
      <c r="C21" s="60" t="s">
        <v>31</v>
      </c>
      <c r="D21" s="62">
        <v>240</v>
      </c>
      <c r="E21" s="62"/>
      <c r="F21" s="62">
        <f t="shared" si="0"/>
        <v>0</v>
      </c>
      <c r="G21" s="62"/>
      <c r="H21" s="62">
        <f t="shared" si="1"/>
        <v>0</v>
      </c>
      <c r="I21" s="62"/>
      <c r="J21" s="62">
        <f t="shared" si="2"/>
        <v>0</v>
      </c>
      <c r="K21" s="62">
        <f t="shared" si="3"/>
        <v>0</v>
      </c>
    </row>
    <row r="22" spans="1:11" x14ac:dyDescent="0.35">
      <c r="A22" s="60"/>
      <c r="B22" s="64" t="s">
        <v>231</v>
      </c>
      <c r="C22" s="60" t="s">
        <v>34</v>
      </c>
      <c r="D22" s="62">
        <f>D21*1.2</f>
        <v>288</v>
      </c>
      <c r="E22" s="62"/>
      <c r="F22" s="62">
        <f t="shared" si="0"/>
        <v>0</v>
      </c>
      <c r="G22" s="62"/>
      <c r="H22" s="62">
        <f t="shared" si="1"/>
        <v>0</v>
      </c>
      <c r="I22" s="62"/>
      <c r="J22" s="62">
        <f t="shared" si="2"/>
        <v>0</v>
      </c>
      <c r="K22" s="62">
        <f t="shared" si="3"/>
        <v>0</v>
      </c>
    </row>
    <row r="23" spans="1:11" x14ac:dyDescent="0.35">
      <c r="A23" s="60"/>
      <c r="B23" s="64" t="s">
        <v>232</v>
      </c>
      <c r="C23" s="60" t="s">
        <v>34</v>
      </c>
      <c r="D23" s="62">
        <f>D21*7</f>
        <v>1680</v>
      </c>
      <c r="E23" s="62"/>
      <c r="F23" s="62">
        <f t="shared" si="0"/>
        <v>0</v>
      </c>
      <c r="G23" s="62"/>
      <c r="H23" s="62">
        <f t="shared" si="1"/>
        <v>0</v>
      </c>
      <c r="I23" s="62"/>
      <c r="J23" s="62">
        <f t="shared" si="2"/>
        <v>0</v>
      </c>
      <c r="K23" s="62">
        <f t="shared" si="3"/>
        <v>0</v>
      </c>
    </row>
    <row r="24" spans="1:11" x14ac:dyDescent="0.35">
      <c r="A24" s="60"/>
      <c r="B24" s="64" t="s">
        <v>233</v>
      </c>
      <c r="C24" s="60" t="s">
        <v>31</v>
      </c>
      <c r="D24" s="62">
        <f>D21*1.4</f>
        <v>336</v>
      </c>
      <c r="E24" s="62"/>
      <c r="F24" s="62">
        <f t="shared" si="0"/>
        <v>0</v>
      </c>
      <c r="G24" s="62"/>
      <c r="H24" s="62">
        <f t="shared" si="1"/>
        <v>0</v>
      </c>
      <c r="I24" s="62"/>
      <c r="J24" s="62">
        <f t="shared" si="2"/>
        <v>0</v>
      </c>
      <c r="K24" s="62">
        <f t="shared" si="3"/>
        <v>0</v>
      </c>
    </row>
    <row r="25" spans="1:11" x14ac:dyDescent="0.35">
      <c r="A25" s="60"/>
      <c r="B25" s="64" t="s">
        <v>235</v>
      </c>
      <c r="C25" s="60" t="s">
        <v>39</v>
      </c>
      <c r="D25" s="62">
        <f>D21*0.15</f>
        <v>36</v>
      </c>
      <c r="E25" s="62"/>
      <c r="F25" s="62">
        <f t="shared" si="0"/>
        <v>0</v>
      </c>
      <c r="G25" s="62"/>
      <c r="H25" s="62">
        <f t="shared" si="1"/>
        <v>0</v>
      </c>
      <c r="I25" s="62"/>
      <c r="J25" s="62">
        <f t="shared" si="2"/>
        <v>0</v>
      </c>
      <c r="K25" s="62">
        <f t="shared" si="3"/>
        <v>0</v>
      </c>
    </row>
    <row r="26" spans="1:11" x14ac:dyDescent="0.35">
      <c r="A26" s="60"/>
      <c r="B26" s="64" t="s">
        <v>236</v>
      </c>
      <c r="C26" s="60" t="s">
        <v>237</v>
      </c>
      <c r="D26" s="62">
        <f>D25*0.25</f>
        <v>9</v>
      </c>
      <c r="E26" s="62"/>
      <c r="F26" s="62">
        <f t="shared" si="0"/>
        <v>0</v>
      </c>
      <c r="G26" s="62"/>
      <c r="H26" s="62">
        <f t="shared" si="1"/>
        <v>0</v>
      </c>
      <c r="I26" s="62"/>
      <c r="J26" s="62">
        <f t="shared" si="2"/>
        <v>0</v>
      </c>
      <c r="K26" s="62">
        <f t="shared" si="3"/>
        <v>0</v>
      </c>
    </row>
    <row r="27" spans="1:11" x14ac:dyDescent="0.35">
      <c r="A27" s="60"/>
      <c r="B27" s="64" t="s">
        <v>229</v>
      </c>
      <c r="C27" s="60" t="s">
        <v>147</v>
      </c>
      <c r="D27" s="62">
        <v>20</v>
      </c>
      <c r="E27" s="62"/>
      <c r="F27" s="62">
        <f t="shared" si="0"/>
        <v>0</v>
      </c>
      <c r="G27" s="62"/>
      <c r="H27" s="62">
        <f t="shared" si="1"/>
        <v>0</v>
      </c>
      <c r="I27" s="62"/>
      <c r="J27" s="62">
        <f t="shared" si="2"/>
        <v>0</v>
      </c>
      <c r="K27" s="62">
        <f t="shared" si="3"/>
        <v>0</v>
      </c>
    </row>
    <row r="28" spans="1:11" x14ac:dyDescent="0.35">
      <c r="A28" s="60"/>
      <c r="B28" s="64" t="s">
        <v>226</v>
      </c>
      <c r="C28" s="60" t="s">
        <v>39</v>
      </c>
      <c r="D28" s="62">
        <v>25</v>
      </c>
      <c r="E28" s="62"/>
      <c r="F28" s="62">
        <f t="shared" si="0"/>
        <v>0</v>
      </c>
      <c r="G28" s="62"/>
      <c r="H28" s="62">
        <f t="shared" si="1"/>
        <v>0</v>
      </c>
      <c r="I28" s="62"/>
      <c r="J28" s="62">
        <f t="shared" si="2"/>
        <v>0</v>
      </c>
      <c r="K28" s="62">
        <f t="shared" si="3"/>
        <v>0</v>
      </c>
    </row>
    <row r="29" spans="1:11" x14ac:dyDescent="0.35">
      <c r="A29" s="60"/>
      <c r="B29" s="64" t="s">
        <v>227</v>
      </c>
      <c r="C29" s="60" t="s">
        <v>147</v>
      </c>
      <c r="D29" s="62">
        <v>8</v>
      </c>
      <c r="E29" s="62"/>
      <c r="F29" s="62">
        <f t="shared" si="0"/>
        <v>0</v>
      </c>
      <c r="G29" s="62"/>
      <c r="H29" s="62">
        <f t="shared" si="1"/>
        <v>0</v>
      </c>
      <c r="I29" s="62"/>
      <c r="J29" s="62">
        <f t="shared" si="2"/>
        <v>0</v>
      </c>
      <c r="K29" s="62">
        <f t="shared" si="3"/>
        <v>0</v>
      </c>
    </row>
    <row r="30" spans="1:11" x14ac:dyDescent="0.35">
      <c r="A30" s="60"/>
      <c r="B30" s="78" t="s">
        <v>29</v>
      </c>
      <c r="C30" s="65"/>
      <c r="D30" s="66"/>
      <c r="E30" s="66"/>
      <c r="F30" s="62">
        <f>SUM(F7:F29)</f>
        <v>0</v>
      </c>
      <c r="G30" s="66"/>
      <c r="H30" s="62">
        <f>SUM(H7:H29)</f>
        <v>0</v>
      </c>
      <c r="I30" s="66"/>
      <c r="J30" s="62">
        <f>SUM(J7:J29)</f>
        <v>0</v>
      </c>
      <c r="K30" s="62">
        <f>SUM(K7:K29)</f>
        <v>0</v>
      </c>
    </row>
    <row r="31" spans="1:11" x14ac:dyDescent="0.35">
      <c r="A31" s="60"/>
      <c r="B31" s="74" t="s">
        <v>40</v>
      </c>
      <c r="C31" s="73"/>
      <c r="D31" s="72"/>
      <c r="E31" s="61"/>
      <c r="F31" s="72"/>
      <c r="G31" s="72"/>
      <c r="H31" s="72"/>
      <c r="I31" s="72"/>
      <c r="J31" s="72"/>
      <c r="K31" s="66">
        <f>F30*C31</f>
        <v>0</v>
      </c>
    </row>
    <row r="32" spans="1:11" x14ac:dyDescent="0.35">
      <c r="A32" s="60"/>
      <c r="B32" s="74" t="s">
        <v>29</v>
      </c>
      <c r="C32" s="60"/>
      <c r="D32" s="72"/>
      <c r="E32" s="61"/>
      <c r="F32" s="61"/>
      <c r="G32" s="72"/>
      <c r="H32" s="72"/>
      <c r="I32" s="72"/>
      <c r="J32" s="61"/>
      <c r="K32" s="66">
        <f>K31+K30</f>
        <v>0</v>
      </c>
    </row>
    <row r="33" spans="1:11" x14ac:dyDescent="0.35">
      <c r="A33" s="60"/>
      <c r="B33" s="74" t="s">
        <v>41</v>
      </c>
      <c r="C33" s="73"/>
      <c r="D33" s="75"/>
      <c r="E33" s="64"/>
      <c r="F33" s="64"/>
      <c r="G33" s="75"/>
      <c r="H33" s="75"/>
      <c r="I33" s="75"/>
      <c r="J33" s="64"/>
      <c r="K33" s="62">
        <f>K32*C33</f>
        <v>0</v>
      </c>
    </row>
    <row r="34" spans="1:11" x14ac:dyDescent="0.35">
      <c r="A34" s="60"/>
      <c r="B34" s="74" t="s">
        <v>29</v>
      </c>
      <c r="C34" s="60"/>
      <c r="D34" s="72"/>
      <c r="E34" s="61"/>
      <c r="F34" s="61"/>
      <c r="G34" s="72"/>
      <c r="H34" s="72"/>
      <c r="I34" s="72"/>
      <c r="J34" s="61"/>
      <c r="K34" s="66">
        <f>K33+K32</f>
        <v>0</v>
      </c>
    </row>
    <row r="35" spans="1:11" x14ac:dyDescent="0.35">
      <c r="A35" s="60"/>
      <c r="B35" s="74" t="s">
        <v>42</v>
      </c>
      <c r="C35" s="73"/>
      <c r="D35" s="72"/>
      <c r="E35" s="61"/>
      <c r="F35" s="61"/>
      <c r="G35" s="72"/>
      <c r="H35" s="72"/>
      <c r="I35" s="72"/>
      <c r="J35" s="61"/>
      <c r="K35" s="66">
        <f>K34*C35</f>
        <v>0</v>
      </c>
    </row>
    <row r="36" spans="1:11" x14ac:dyDescent="0.35">
      <c r="A36" s="76"/>
      <c r="B36" s="74" t="s">
        <v>29</v>
      </c>
      <c r="C36" s="60"/>
      <c r="D36" s="72"/>
      <c r="E36" s="61"/>
      <c r="F36" s="61"/>
      <c r="G36" s="72"/>
      <c r="H36" s="72"/>
      <c r="I36" s="72"/>
      <c r="J36" s="61"/>
      <c r="K36" s="66">
        <f>K35+K34</f>
        <v>0</v>
      </c>
    </row>
    <row r="37" spans="1:11" x14ac:dyDescent="0.35">
      <c r="A37" s="76"/>
      <c r="B37" s="74" t="s">
        <v>63</v>
      </c>
      <c r="C37" s="73"/>
      <c r="D37" s="72"/>
      <c r="E37" s="61"/>
      <c r="F37" s="61"/>
      <c r="G37" s="72"/>
      <c r="H37" s="72"/>
      <c r="I37" s="72"/>
      <c r="J37" s="61"/>
      <c r="K37" s="66">
        <f>K36*C37</f>
        <v>0</v>
      </c>
    </row>
    <row r="38" spans="1:11" x14ac:dyDescent="0.35">
      <c r="A38" s="76"/>
      <c r="B38" s="74" t="s">
        <v>100</v>
      </c>
      <c r="C38" s="73"/>
      <c r="D38" s="72"/>
      <c r="E38" s="61"/>
      <c r="F38" s="61"/>
      <c r="G38" s="72"/>
      <c r="H38" s="72"/>
      <c r="I38" s="72"/>
      <c r="J38" s="61"/>
      <c r="K38" s="66">
        <f>C38*H30</f>
        <v>0</v>
      </c>
    </row>
    <row r="39" spans="1:11" x14ac:dyDescent="0.35">
      <c r="A39" s="76"/>
      <c r="B39" s="74" t="s">
        <v>29</v>
      </c>
      <c r="C39" s="60"/>
      <c r="D39" s="72"/>
      <c r="E39" s="61"/>
      <c r="F39" s="61"/>
      <c r="G39" s="72"/>
      <c r="H39" s="72"/>
      <c r="I39" s="72"/>
      <c r="J39" s="61"/>
      <c r="K39" s="66">
        <f>K38+K37+K36</f>
        <v>0</v>
      </c>
    </row>
    <row r="40" spans="1:11" x14ac:dyDescent="0.35">
      <c r="A40" s="60"/>
      <c r="B40" s="64" t="s">
        <v>61</v>
      </c>
      <c r="C40" s="73">
        <v>0.18</v>
      </c>
      <c r="D40" s="77"/>
      <c r="E40" s="63"/>
      <c r="F40" s="63"/>
      <c r="G40" s="63"/>
      <c r="H40" s="63"/>
      <c r="I40" s="63"/>
      <c r="J40" s="63"/>
      <c r="K40" s="62">
        <f>K39*C40</f>
        <v>0</v>
      </c>
    </row>
    <row r="41" spans="1:11" x14ac:dyDescent="0.35">
      <c r="A41" s="60"/>
      <c r="B41" s="64" t="s">
        <v>62</v>
      </c>
      <c r="C41" s="65"/>
      <c r="D41" s="65"/>
      <c r="E41" s="65"/>
      <c r="F41" s="65"/>
      <c r="G41" s="65"/>
      <c r="H41" s="65"/>
      <c r="I41" s="61"/>
      <c r="J41" s="61"/>
      <c r="K41" s="71">
        <f>K40+K39</f>
        <v>0</v>
      </c>
    </row>
    <row r="43" spans="1:11" x14ac:dyDescent="0.35">
      <c r="K43" s="26"/>
    </row>
  </sheetData>
  <mergeCells count="11">
    <mergeCell ref="J1:K1"/>
    <mergeCell ref="A2:K2"/>
    <mergeCell ref="E3:J3"/>
    <mergeCell ref="A4:A5"/>
    <mergeCell ref="B4:B5"/>
    <mergeCell ref="C4:C5"/>
    <mergeCell ref="D4:D5"/>
    <mergeCell ref="E4:F4"/>
    <mergeCell ref="G4:H4"/>
    <mergeCell ref="I4:J4"/>
    <mergeCell ref="K4:K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არქივი</vt:lpstr>
      <vt:lpstr>კრებსითი </vt:lpstr>
      <vt:lpstr>საერთო სამშ</vt:lpstr>
      <vt:lpstr>ელ-სამონტაჟო</vt:lpstr>
      <vt:lpstr>წყალ-კანალიზაც</vt:lpstr>
      <vt:lpstr>გათბობა </vt:lpstr>
      <vt:lpstr>ვენტ-კონდიც</vt:lpstr>
      <vt:lpstr>სუსტი დენები</vt:lpstr>
      <vt:lpstr>თაროები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2021-05-18T08:09:43Z</dcterms:modified>
</cp:coreProperties>
</file>